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MUNKA_2024\SZEIVOLT ÉPTECH KFT\Veszprém_labdarugópálya\"/>
    </mc:Choice>
  </mc:AlternateContent>
  <xr:revisionPtr revIDLastSave="0" documentId="8_{31B715D7-6AB6-42BE-B6C8-A0F42EA23BBE}" xr6:coauthVersionLast="47" xr6:coauthVersionMax="47" xr10:uidLastSave="{00000000-0000-0000-0000-000000000000}"/>
  <bookViews>
    <workbookView xWindow="-120" yWindow="-120" windowWidth="29040" windowHeight="15840" tabRatio="500" activeTab="1" xr2:uid="{00000000-000D-0000-FFFF-FFFF00000000}"/>
  </bookViews>
  <sheets>
    <sheet name="Főösszesítő" sheetId="15" r:id="rId1"/>
    <sheet name="Építészet" sheetId="16" r:id="rId2"/>
    <sheet name="MEGBONTVA" sheetId="17" r:id="rId3"/>
    <sheet name="Főösszesítő_Villamos" sheetId="5" r:id="rId4"/>
    <sheet name="ERŐSÁRAM" sheetId="1" r:id="rId5"/>
    <sheet name="VILÁGÍTÁSTECHNIKA" sheetId="2" r:id="rId6"/>
    <sheet name="ÖSSZESÍTŐ" sheetId="3" r:id="rId7"/>
    <sheet name="Főösszesítő_Gépészet" sheetId="6" r:id="rId8"/>
    <sheet name="Összesítő (2)" sheetId="7" r:id="rId9"/>
    <sheet name="Hűtés" sheetId="8" r:id="rId10"/>
    <sheet name="Fűtés" sheetId="9" r:id="rId11"/>
    <sheet name="Víz-csat" sheetId="10" r:id="rId12"/>
    <sheet name="Hőközpont" sheetId="11" r:id="rId13"/>
    <sheet name="Szellőzés" sheetId="12" r:id="rId14"/>
    <sheet name="Helyszínrajz" sheetId="13" r:id="rId15"/>
    <sheet name="Műszaki és kiv.-i feltétek" sheetId="14" r:id="rId16"/>
  </sheets>
  <externalReferences>
    <externalReference r:id="rId17"/>
    <externalReference r:id="rId18"/>
  </externalReferences>
  <definedNames>
    <definedName name="anyag">[1]Főösszesítő!$J$2</definedName>
    <definedName name="díj">[1]Főösszesítő!$J$3</definedName>
    <definedName name="gyártmány">[1]Főösszesítő!$J$4</definedName>
    <definedName name="Munkanem_12" localSheetId="1">Építészet!$C$73</definedName>
    <definedName name="Munkanem_15" localSheetId="1">Építészet!$C$84</definedName>
    <definedName name="Munkanem_22" localSheetId="1">Építészet!$C$92</definedName>
    <definedName name="Munkanem_31" localSheetId="1">Építészet!$C$102</definedName>
    <definedName name="Munkanem_33" localSheetId="1">Építészet!$C$113</definedName>
    <definedName name="Munkanem_35" localSheetId="1">Építészet!$C$124</definedName>
    <definedName name="Munkanem_36" localSheetId="1">Építészet!$C$128</definedName>
    <definedName name="Munkanem_39" localSheetId="1">Építészet!$C$144</definedName>
    <definedName name="Munkanem_42" localSheetId="1">Építészet!$C$170</definedName>
    <definedName name="Munkanem_43" localSheetId="1">Építészet!$C$193</definedName>
    <definedName name="Munkanem_44" localSheetId="1">Építészet!$C$198</definedName>
    <definedName name="Munkanem_45" localSheetId="1">Építészet!$C$210</definedName>
    <definedName name="Munkanem_47" localSheetId="1">Építészet!$C$265</definedName>
    <definedName name="Munkanem_48" localSheetId="1">Építészet!$C$281</definedName>
    <definedName name="_xlnm.Print_Titles" localSheetId="11">'Víz-csat'!$1:$1</definedName>
    <definedName name="_xlnm.Print_Area" localSheetId="1">Építészet!$A$1:$J$292</definedName>
    <definedName name="_xlnm.Print_Area" localSheetId="0">Főösszesítő!$A$1:$I$64</definedName>
    <definedName name="_xlnm.Print_Area" localSheetId="7">Főösszesítő_Gépészet!$A$1:$I$64</definedName>
    <definedName name="_xlnm.Print_Area" localSheetId="3">Főösszesítő_Villamos!$A$1:$I$64</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45" i="16" l="1"/>
  <c r="H45" i="16"/>
  <c r="H35" i="16"/>
  <c r="D25" i="17"/>
  <c r="D15" i="17"/>
  <c r="I290" i="16"/>
  <c r="H290" i="16"/>
  <c r="J290" i="16" s="1"/>
  <c r="I288" i="16"/>
  <c r="H288" i="16"/>
  <c r="J288" i="16" s="1"/>
  <c r="J286" i="16"/>
  <c r="I286" i="16"/>
  <c r="H286" i="16"/>
  <c r="I285" i="16"/>
  <c r="H285" i="16"/>
  <c r="J283" i="16"/>
  <c r="I283" i="16"/>
  <c r="H283" i="16"/>
  <c r="I277" i="16"/>
  <c r="H277" i="16"/>
  <c r="I275" i="16"/>
  <c r="H275" i="16"/>
  <c r="I273" i="16"/>
  <c r="H273" i="16"/>
  <c r="J273" i="16" s="1"/>
  <c r="I271" i="16"/>
  <c r="H271" i="16"/>
  <c r="J269" i="16"/>
  <c r="I269" i="16"/>
  <c r="H269" i="16"/>
  <c r="I267" i="16"/>
  <c r="H267" i="16"/>
  <c r="I262" i="16"/>
  <c r="I261" i="16"/>
  <c r="I260" i="16"/>
  <c r="H260" i="16"/>
  <c r="I258" i="16"/>
  <c r="H258" i="16"/>
  <c r="J258" i="16" s="1"/>
  <c r="I256" i="16"/>
  <c r="H256" i="16"/>
  <c r="J256" i="16" s="1"/>
  <c r="I254" i="16"/>
  <c r="H254" i="16"/>
  <c r="J254" i="16" s="1"/>
  <c r="I252" i="16"/>
  <c r="J252" i="16" s="1"/>
  <c r="H252" i="16"/>
  <c r="I250" i="16"/>
  <c r="H250" i="16"/>
  <c r="I248" i="16"/>
  <c r="H248" i="16"/>
  <c r="J248" i="16" s="1"/>
  <c r="I242" i="16"/>
  <c r="H242" i="16"/>
  <c r="J241" i="16"/>
  <c r="I241" i="16"/>
  <c r="H241" i="16"/>
  <c r="I240" i="16"/>
  <c r="H240" i="16"/>
  <c r="I239" i="16"/>
  <c r="H239" i="16"/>
  <c r="J239" i="16" s="1"/>
  <c r="I238" i="16"/>
  <c r="H238" i="16"/>
  <c r="I237" i="16"/>
  <c r="H237" i="16"/>
  <c r="I236" i="16"/>
  <c r="H236" i="16"/>
  <c r="I234" i="16"/>
  <c r="H234" i="16"/>
  <c r="J234" i="16" s="1"/>
  <c r="I232" i="16"/>
  <c r="J232" i="16" s="1"/>
  <c r="H232" i="16"/>
  <c r="I230" i="16"/>
  <c r="H230" i="16"/>
  <c r="J230" i="16" s="1"/>
  <c r="I228" i="16"/>
  <c r="H228" i="16"/>
  <c r="J228" i="16" s="1"/>
  <c r="I226" i="16"/>
  <c r="H226" i="16"/>
  <c r="J226" i="16" s="1"/>
  <c r="I224" i="16"/>
  <c r="J224" i="16" s="1"/>
  <c r="H224" i="16"/>
  <c r="I222" i="16"/>
  <c r="H222" i="16"/>
  <c r="I220" i="16"/>
  <c r="H220" i="16"/>
  <c r="J220" i="16" s="1"/>
  <c r="I218" i="16"/>
  <c r="H218" i="16"/>
  <c r="J218" i="16" s="1"/>
  <c r="I216" i="16"/>
  <c r="H216" i="16"/>
  <c r="J215" i="16"/>
  <c r="I215" i="16"/>
  <c r="H215" i="16"/>
  <c r="I213" i="16"/>
  <c r="H213" i="16"/>
  <c r="J213" i="16" s="1"/>
  <c r="I211" i="16"/>
  <c r="H211" i="16"/>
  <c r="I209" i="16"/>
  <c r="J209" i="16" s="1"/>
  <c r="H209" i="16"/>
  <c r="I207" i="16"/>
  <c r="H207" i="16"/>
  <c r="J207" i="16" s="1"/>
  <c r="I205" i="16"/>
  <c r="H205" i="16"/>
  <c r="J205" i="16" s="1"/>
  <c r="I203" i="16"/>
  <c r="H203" i="16"/>
  <c r="J203" i="16" s="1"/>
  <c r="I201" i="16"/>
  <c r="H201" i="16"/>
  <c r="J196" i="16"/>
  <c r="J41" i="16" s="1"/>
  <c r="I196" i="16"/>
  <c r="H196" i="16"/>
  <c r="H41" i="16" s="1"/>
  <c r="I190" i="16"/>
  <c r="H190" i="16"/>
  <c r="J188" i="16"/>
  <c r="I188" i="16"/>
  <c r="H188" i="16"/>
  <c r="I186" i="16"/>
  <c r="H186" i="16"/>
  <c r="J184" i="16"/>
  <c r="I184" i="16"/>
  <c r="H184" i="16"/>
  <c r="I182" i="16"/>
  <c r="H182" i="16"/>
  <c r="I180" i="16"/>
  <c r="H180" i="16"/>
  <c r="J180" i="16" s="1"/>
  <c r="I178" i="16"/>
  <c r="H178" i="16"/>
  <c r="I176" i="16"/>
  <c r="H176" i="16"/>
  <c r="I174" i="16"/>
  <c r="H174" i="16"/>
  <c r="I172" i="16"/>
  <c r="H172" i="16"/>
  <c r="J172" i="16" s="1"/>
  <c r="J166" i="16"/>
  <c r="I166" i="16"/>
  <c r="H166" i="16"/>
  <c r="I164" i="16"/>
  <c r="H164" i="16"/>
  <c r="J164" i="16" s="1"/>
  <c r="I162" i="16"/>
  <c r="H162" i="16"/>
  <c r="J162" i="16" s="1"/>
  <c r="I160" i="16"/>
  <c r="H160" i="16"/>
  <c r="I158" i="16"/>
  <c r="H158" i="16"/>
  <c r="I156" i="16"/>
  <c r="H156" i="16"/>
  <c r="J156" i="16" s="1"/>
  <c r="I154" i="16"/>
  <c r="H154" i="16"/>
  <c r="J154" i="16" s="1"/>
  <c r="I152" i="16"/>
  <c r="I168" i="16" s="1"/>
  <c r="I39" i="16" s="1"/>
  <c r="H152" i="16"/>
  <c r="I150" i="16"/>
  <c r="H150" i="16"/>
  <c r="J150" i="16" s="1"/>
  <c r="I148" i="16"/>
  <c r="H148" i="16"/>
  <c r="J148" i="16" s="1"/>
  <c r="I146" i="16"/>
  <c r="H146" i="16"/>
  <c r="J146" i="16" s="1"/>
  <c r="I140" i="16"/>
  <c r="H140" i="16"/>
  <c r="I138" i="16"/>
  <c r="H138" i="16"/>
  <c r="J138" i="16" s="1"/>
  <c r="I136" i="16"/>
  <c r="H136" i="16"/>
  <c r="J136" i="16" s="1"/>
  <c r="I134" i="16"/>
  <c r="J134" i="16" s="1"/>
  <c r="H134" i="16"/>
  <c r="I132" i="16"/>
  <c r="H132" i="16"/>
  <c r="J132" i="16" s="1"/>
  <c r="I130" i="16"/>
  <c r="H130" i="16"/>
  <c r="J126" i="16"/>
  <c r="J37" i="16" s="1"/>
  <c r="I126" i="16"/>
  <c r="H126" i="16"/>
  <c r="H37" i="16" s="1"/>
  <c r="I120" i="16"/>
  <c r="H120" i="16"/>
  <c r="J120" i="16" s="1"/>
  <c r="I118" i="16"/>
  <c r="I122" i="16" s="1"/>
  <c r="I36" i="16" s="1"/>
  <c r="H118" i="16"/>
  <c r="I116" i="16"/>
  <c r="H116" i="16"/>
  <c r="J116" i="16" s="1"/>
  <c r="I114" i="16"/>
  <c r="J114" i="16" s="1"/>
  <c r="H114" i="16"/>
  <c r="I109" i="16"/>
  <c r="H109" i="16"/>
  <c r="J109" i="16" s="1"/>
  <c r="I107" i="16"/>
  <c r="H107" i="16"/>
  <c r="I105" i="16"/>
  <c r="H105" i="16"/>
  <c r="I103" i="16"/>
  <c r="H103" i="16"/>
  <c r="I100" i="16"/>
  <c r="I34" i="16" s="1"/>
  <c r="H100" i="16"/>
  <c r="H34" i="16" s="1"/>
  <c r="H98" i="16"/>
  <c r="J98" i="16" s="1"/>
  <c r="H96" i="16"/>
  <c r="J96" i="16" s="1"/>
  <c r="J94" i="16"/>
  <c r="H94" i="16"/>
  <c r="H90" i="16"/>
  <c r="H33" i="16" s="1"/>
  <c r="I88" i="16"/>
  <c r="J88" i="16" s="1"/>
  <c r="I86" i="16"/>
  <c r="I90" i="16" s="1"/>
  <c r="I33" i="16" s="1"/>
  <c r="H86" i="16"/>
  <c r="J82" i="16"/>
  <c r="J32" i="16" s="1"/>
  <c r="I80" i="16"/>
  <c r="H80" i="16"/>
  <c r="I78" i="16"/>
  <c r="H78" i="16"/>
  <c r="J78" i="16" s="1"/>
  <c r="J45" i="16"/>
  <c r="I41" i="16"/>
  <c r="I37" i="16"/>
  <c r="I32" i="16"/>
  <c r="H32" i="16"/>
  <c r="J1" i="16"/>
  <c r="J49" i="16" s="1"/>
  <c r="H49" i="15"/>
  <c r="I42" i="15"/>
  <c r="I44" i="15" s="1"/>
  <c r="I46" i="15" s="1"/>
  <c r="H42" i="15"/>
  <c r="G42" i="15"/>
  <c r="I39" i="15"/>
  <c r="I37" i="15"/>
  <c r="I35" i="15"/>
  <c r="I33" i="15"/>
  <c r="I31" i="15"/>
  <c r="I29" i="15"/>
  <c r="J277" i="16" l="1"/>
  <c r="J80" i="16"/>
  <c r="I111" i="16"/>
  <c r="I35" i="16" s="1"/>
  <c r="J160" i="16"/>
  <c r="J178" i="16"/>
  <c r="J191" i="16" s="1"/>
  <c r="J40" i="16" s="1"/>
  <c r="J238" i="16"/>
  <c r="J260" i="16"/>
  <c r="H279" i="16"/>
  <c r="H44" i="16" s="1"/>
  <c r="H292" i="16"/>
  <c r="J100" i="16"/>
  <c r="J34" i="16" s="1"/>
  <c r="H142" i="16"/>
  <c r="I191" i="16"/>
  <c r="I40" i="16" s="1"/>
  <c r="I47" i="16" s="1"/>
  <c r="J186" i="16"/>
  <c r="J242" i="16"/>
  <c r="H111" i="16"/>
  <c r="J118" i="16"/>
  <c r="J122" i="16" s="1"/>
  <c r="J36" i="16" s="1"/>
  <c r="H244" i="16"/>
  <c r="H191" i="16"/>
  <c r="H40" i="16" s="1"/>
  <c r="J182" i="16"/>
  <c r="I244" i="16"/>
  <c r="I42" i="16" s="1"/>
  <c r="J222" i="16"/>
  <c r="J236" i="16"/>
  <c r="J240" i="16"/>
  <c r="I263" i="16"/>
  <c r="I43" i="16" s="1"/>
  <c r="I142" i="16"/>
  <c r="I38" i="16" s="1"/>
  <c r="H263" i="16"/>
  <c r="I279" i="16"/>
  <c r="I44" i="16" s="1"/>
  <c r="I292" i="16"/>
  <c r="J292" i="16" s="1"/>
  <c r="J103" i="16"/>
  <c r="H122" i="16"/>
  <c r="H36" i="16" s="1"/>
  <c r="J140" i="16"/>
  <c r="J158" i="16"/>
  <c r="J176" i="16"/>
  <c r="J190" i="16"/>
  <c r="J211" i="16"/>
  <c r="J216" i="16"/>
  <c r="J237" i="16"/>
  <c r="J275" i="16"/>
  <c r="D26" i="17"/>
  <c r="D27" i="17" s="1"/>
  <c r="J111" i="16"/>
  <c r="J35" i="16" s="1"/>
  <c r="J142" i="16"/>
  <c r="J38" i="16" s="1"/>
  <c r="H38" i="16"/>
  <c r="H47" i="16" s="1"/>
  <c r="J244" i="16"/>
  <c r="J42" i="16" s="1"/>
  <c r="H42" i="16"/>
  <c r="H43" i="16"/>
  <c r="G49" i="15"/>
  <c r="H51" i="15" s="1"/>
  <c r="H168" i="16"/>
  <c r="H39" i="16" s="1"/>
  <c r="J174" i="16"/>
  <c r="J271" i="16"/>
  <c r="J107" i="16"/>
  <c r="J86" i="16"/>
  <c r="J90" i="16" s="1"/>
  <c r="J33" i="16" s="1"/>
  <c r="J152" i="16"/>
  <c r="J201" i="16"/>
  <c r="J267" i="16"/>
  <c r="J285" i="16"/>
  <c r="J250" i="16"/>
  <c r="K190" i="16" s="1"/>
  <c r="D23" i="17"/>
  <c r="J130" i="16"/>
  <c r="J105" i="16"/>
  <c r="J47" i="16" l="1"/>
  <c r="J263" i="16"/>
  <c r="J43" i="16" s="1"/>
  <c r="J279" i="16"/>
  <c r="J44" i="16" s="1"/>
  <c r="J168" i="16"/>
  <c r="J39" i="16" s="1"/>
  <c r="H52" i="15"/>
  <c r="H53" i="15" s="1"/>
  <c r="H27" i="13" l="1"/>
  <c r="F27" i="13"/>
  <c r="H26" i="13"/>
  <c r="F26" i="13"/>
  <c r="H25" i="13"/>
  <c r="F25" i="13"/>
  <c r="H24" i="13"/>
  <c r="F24" i="13"/>
  <c r="H23" i="13"/>
  <c r="F23" i="13"/>
  <c r="H22" i="13"/>
  <c r="F22" i="13"/>
  <c r="H21" i="13"/>
  <c r="F21" i="13"/>
  <c r="H20" i="13"/>
  <c r="F20" i="13"/>
  <c r="H19" i="13"/>
  <c r="F19" i="13"/>
  <c r="H18" i="13"/>
  <c r="F18" i="13"/>
  <c r="H17" i="13"/>
  <c r="F17" i="13"/>
  <c r="H16" i="13"/>
  <c r="F16" i="13"/>
  <c r="H15" i="13"/>
  <c r="F15" i="13"/>
  <c r="H14" i="13"/>
  <c r="F14" i="13"/>
  <c r="H13" i="13"/>
  <c r="F13" i="13"/>
  <c r="H12" i="13"/>
  <c r="F12" i="13"/>
  <c r="H11" i="13"/>
  <c r="F11" i="13"/>
  <c r="H10" i="13"/>
  <c r="F10" i="13"/>
  <c r="H9" i="13"/>
  <c r="F9" i="13"/>
  <c r="H8" i="13"/>
  <c r="F8" i="13"/>
  <c r="H7" i="13"/>
  <c r="F7" i="13"/>
  <c r="H6" i="13"/>
  <c r="F6" i="13"/>
  <c r="H5" i="13"/>
  <c r="F5" i="13"/>
  <c r="H4" i="13"/>
  <c r="F4" i="13"/>
  <c r="H3" i="13"/>
  <c r="H28" i="13" s="1"/>
  <c r="H29" i="13" s="1"/>
  <c r="F3" i="13"/>
  <c r="F28" i="13" s="1"/>
  <c r="F29" i="13" s="1"/>
  <c r="H50" i="12"/>
  <c r="G50" i="12"/>
  <c r="H49" i="12"/>
  <c r="G49" i="12"/>
  <c r="H48" i="12"/>
  <c r="I48" i="12" s="1"/>
  <c r="G48" i="12"/>
  <c r="H47" i="12"/>
  <c r="G47" i="12"/>
  <c r="H46" i="12"/>
  <c r="G46" i="12"/>
  <c r="H45" i="12"/>
  <c r="G45" i="12"/>
  <c r="H44" i="12"/>
  <c r="G44" i="12"/>
  <c r="H43" i="12"/>
  <c r="G43" i="12"/>
  <c r="H42" i="12"/>
  <c r="G42" i="12"/>
  <c r="H41" i="12"/>
  <c r="G41" i="12"/>
  <c r="H40" i="12"/>
  <c r="G40" i="12"/>
  <c r="H39" i="12"/>
  <c r="G39" i="12"/>
  <c r="H38" i="12"/>
  <c r="G38" i="12"/>
  <c r="H37" i="12"/>
  <c r="G37" i="12"/>
  <c r="H36" i="12"/>
  <c r="G36" i="12"/>
  <c r="H35" i="12"/>
  <c r="G35" i="12"/>
  <c r="H34" i="12"/>
  <c r="G34" i="12"/>
  <c r="H33" i="12"/>
  <c r="G33" i="12"/>
  <c r="H32" i="12"/>
  <c r="G32" i="12"/>
  <c r="H31" i="12"/>
  <c r="G31" i="12"/>
  <c r="H30" i="12"/>
  <c r="G30" i="12"/>
  <c r="H29" i="12"/>
  <c r="G29" i="12"/>
  <c r="H28" i="12"/>
  <c r="G28" i="12"/>
  <c r="H27" i="12"/>
  <c r="G27" i="12"/>
  <c r="H26" i="12"/>
  <c r="G26" i="12"/>
  <c r="H25" i="12"/>
  <c r="G25" i="12"/>
  <c r="H24" i="12"/>
  <c r="G24" i="12"/>
  <c r="H23" i="12"/>
  <c r="G23" i="12"/>
  <c r="H22" i="12"/>
  <c r="G22" i="12"/>
  <c r="H21" i="12"/>
  <c r="G21" i="12"/>
  <c r="H20" i="12"/>
  <c r="G20" i="12"/>
  <c r="H19" i="12"/>
  <c r="G19" i="12"/>
  <c r="H18" i="12"/>
  <c r="G18" i="12"/>
  <c r="H17" i="12"/>
  <c r="G17" i="12"/>
  <c r="H16" i="12"/>
  <c r="G16" i="12"/>
  <c r="H15" i="12"/>
  <c r="G15" i="12"/>
  <c r="H14" i="12"/>
  <c r="G14" i="12"/>
  <c r="H13" i="12"/>
  <c r="G13" i="12"/>
  <c r="H12" i="12"/>
  <c r="G12" i="12"/>
  <c r="H11" i="12"/>
  <c r="G11" i="12"/>
  <c r="H10" i="12"/>
  <c r="G10" i="12"/>
  <c r="H9" i="12"/>
  <c r="G9" i="12"/>
  <c r="H8" i="12"/>
  <c r="G8" i="12"/>
  <c r="H7" i="12"/>
  <c r="G7" i="12"/>
  <c r="H6" i="12"/>
  <c r="G6" i="12"/>
  <c r="H5" i="12"/>
  <c r="G5" i="12"/>
  <c r="H4" i="12"/>
  <c r="G4" i="12"/>
  <c r="H3" i="12"/>
  <c r="G3" i="12"/>
  <c r="H23" i="11"/>
  <c r="F23" i="11"/>
  <c r="H22" i="11"/>
  <c r="F22" i="11"/>
  <c r="H21" i="11"/>
  <c r="F21" i="11"/>
  <c r="H20" i="11"/>
  <c r="F20" i="11"/>
  <c r="H19" i="11"/>
  <c r="F19" i="11"/>
  <c r="H18" i="11"/>
  <c r="F18" i="11"/>
  <c r="H17" i="11"/>
  <c r="F17" i="11"/>
  <c r="H16" i="11"/>
  <c r="F16" i="11"/>
  <c r="H15" i="11"/>
  <c r="F15" i="11"/>
  <c r="H14" i="11"/>
  <c r="F14" i="11"/>
  <c r="H13" i="11"/>
  <c r="F13" i="11"/>
  <c r="H12" i="11"/>
  <c r="F12" i="11"/>
  <c r="H11" i="11"/>
  <c r="F11" i="11"/>
  <c r="H10" i="11"/>
  <c r="F10" i="11"/>
  <c r="H9" i="11"/>
  <c r="F9" i="11"/>
  <c r="H8" i="11"/>
  <c r="F8" i="11"/>
  <c r="H7" i="11"/>
  <c r="F7" i="11"/>
  <c r="H6" i="11"/>
  <c r="F6" i="11"/>
  <c r="H5" i="11"/>
  <c r="F5" i="11"/>
  <c r="H4" i="11"/>
  <c r="F4" i="11"/>
  <c r="H3" i="11"/>
  <c r="F3" i="11"/>
  <c r="H2" i="11"/>
  <c r="F2" i="11"/>
  <c r="F24" i="11" s="1"/>
  <c r="H48" i="10"/>
  <c r="G48" i="10"/>
  <c r="H47" i="10"/>
  <c r="G47" i="10"/>
  <c r="H46" i="10"/>
  <c r="G46" i="10"/>
  <c r="H45" i="10"/>
  <c r="G45" i="10"/>
  <c r="H44" i="10"/>
  <c r="G44" i="10"/>
  <c r="H43" i="10"/>
  <c r="G43" i="10"/>
  <c r="H42" i="10"/>
  <c r="G42" i="10"/>
  <c r="H41" i="10"/>
  <c r="G41" i="10"/>
  <c r="H39" i="10"/>
  <c r="G39" i="10"/>
  <c r="H38" i="10"/>
  <c r="H37" i="10"/>
  <c r="G37" i="10"/>
  <c r="H36" i="10"/>
  <c r="G36" i="10"/>
  <c r="H34" i="10"/>
  <c r="G34" i="10"/>
  <c r="H33" i="10"/>
  <c r="G33" i="10"/>
  <c r="H32" i="10"/>
  <c r="G32" i="10"/>
  <c r="H31" i="10"/>
  <c r="C31" i="10"/>
  <c r="G31" i="10" s="1"/>
  <c r="H30" i="10"/>
  <c r="G30" i="10"/>
  <c r="C30" i="10"/>
  <c r="G29" i="10"/>
  <c r="C29" i="10"/>
  <c r="H29" i="10" s="1"/>
  <c r="C28" i="10"/>
  <c r="H28" i="10" s="1"/>
  <c r="H27" i="10"/>
  <c r="G27" i="10"/>
  <c r="C27" i="10"/>
  <c r="H26" i="10"/>
  <c r="G26" i="10"/>
  <c r="C26" i="10"/>
  <c r="H25" i="10"/>
  <c r="G25" i="10"/>
  <c r="H24" i="10"/>
  <c r="G24" i="10"/>
  <c r="H23" i="10"/>
  <c r="G23" i="10"/>
  <c r="H22" i="10"/>
  <c r="G22" i="10"/>
  <c r="H21" i="10"/>
  <c r="G21" i="10"/>
  <c r="H20" i="10"/>
  <c r="G20" i="10"/>
  <c r="H19" i="10"/>
  <c r="G19" i="10"/>
  <c r="H18" i="10"/>
  <c r="G18" i="10"/>
  <c r="H17" i="10"/>
  <c r="G17" i="10"/>
  <c r="H16" i="10"/>
  <c r="G16" i="10"/>
  <c r="H15" i="10"/>
  <c r="G15" i="10"/>
  <c r="H14" i="10"/>
  <c r="G14" i="10"/>
  <c r="H13" i="10"/>
  <c r="G13" i="10"/>
  <c r="H12" i="10"/>
  <c r="G12" i="10"/>
  <c r="H11" i="10"/>
  <c r="G11" i="10"/>
  <c r="H10" i="10"/>
  <c r="G10" i="10"/>
  <c r="H9" i="10"/>
  <c r="G9" i="10"/>
  <c r="H8" i="10"/>
  <c r="G8" i="10"/>
  <c r="H7" i="10"/>
  <c r="G7" i="10"/>
  <c r="H6" i="10"/>
  <c r="G6" i="10"/>
  <c r="H5" i="10"/>
  <c r="G5" i="10"/>
  <c r="H4" i="10"/>
  <c r="G4" i="10"/>
  <c r="H3" i="10"/>
  <c r="G3" i="10"/>
  <c r="H2" i="10"/>
  <c r="G2" i="10"/>
  <c r="I31" i="9"/>
  <c r="G31" i="9"/>
  <c r="I30" i="9"/>
  <c r="G30" i="9"/>
  <c r="I29" i="9"/>
  <c r="G29" i="9"/>
  <c r="I28" i="9"/>
  <c r="G28" i="9"/>
  <c r="I27" i="9"/>
  <c r="G27" i="9"/>
  <c r="I26" i="9"/>
  <c r="G26" i="9"/>
  <c r="I25" i="9"/>
  <c r="G25" i="9"/>
  <c r="I24" i="9"/>
  <c r="G24" i="9"/>
  <c r="I23" i="9"/>
  <c r="G23" i="9"/>
  <c r="I22" i="9"/>
  <c r="G22" i="9"/>
  <c r="I21" i="9"/>
  <c r="G21" i="9"/>
  <c r="I20" i="9"/>
  <c r="G20" i="9"/>
  <c r="I19" i="9"/>
  <c r="G19" i="9"/>
  <c r="I18" i="9"/>
  <c r="G18" i="9"/>
  <c r="I17" i="9"/>
  <c r="G17" i="9"/>
  <c r="I16" i="9"/>
  <c r="G16" i="9"/>
  <c r="I15" i="9"/>
  <c r="G15" i="9"/>
  <c r="I14" i="9"/>
  <c r="G14" i="9"/>
  <c r="I13" i="9"/>
  <c r="G13" i="9"/>
  <c r="I12" i="9"/>
  <c r="C11" i="9"/>
  <c r="I11" i="9" s="1"/>
  <c r="I10" i="9"/>
  <c r="G10" i="9"/>
  <c r="C10" i="9"/>
  <c r="I9" i="9"/>
  <c r="G9" i="9"/>
  <c r="C9" i="9"/>
  <c r="G8" i="9"/>
  <c r="C8" i="9"/>
  <c r="I8" i="9" s="1"/>
  <c r="I7" i="9"/>
  <c r="I6" i="9"/>
  <c r="G6" i="9"/>
  <c r="I5" i="9"/>
  <c r="G5" i="9"/>
  <c r="I4" i="9"/>
  <c r="G4" i="9"/>
  <c r="I3" i="9"/>
  <c r="G3" i="9"/>
  <c r="I17" i="8"/>
  <c r="G17" i="8"/>
  <c r="I16" i="8"/>
  <c r="G16" i="8"/>
  <c r="I15" i="8"/>
  <c r="G15" i="8"/>
  <c r="I13" i="8"/>
  <c r="G13" i="8"/>
  <c r="C13" i="8"/>
  <c r="I12" i="8"/>
  <c r="G12" i="8"/>
  <c r="C12" i="8"/>
  <c r="C11" i="8"/>
  <c r="G11" i="8" s="1"/>
  <c r="C10" i="8"/>
  <c r="I10" i="8" s="1"/>
  <c r="I9" i="8"/>
  <c r="G9" i="8"/>
  <c r="C9" i="8"/>
  <c r="I7" i="8"/>
  <c r="G7" i="8"/>
  <c r="I6" i="8"/>
  <c r="G6" i="8"/>
  <c r="I5" i="8"/>
  <c r="G5" i="8"/>
  <c r="I4" i="8"/>
  <c r="G4" i="8"/>
  <c r="I3" i="8"/>
  <c r="G3" i="8"/>
  <c r="D32" i="7"/>
  <c r="H42" i="6"/>
  <c r="G42" i="6"/>
  <c r="I39" i="6"/>
  <c r="I37" i="6"/>
  <c r="I35" i="6"/>
  <c r="I33" i="6"/>
  <c r="I31" i="6"/>
  <c r="I29" i="6"/>
  <c r="H52" i="12" l="1"/>
  <c r="D18" i="7" s="1"/>
  <c r="G52" i="12"/>
  <c r="C18" i="7" s="1"/>
  <c r="H24" i="11"/>
  <c r="H25" i="11" s="1"/>
  <c r="I46" i="10"/>
  <c r="I42" i="6"/>
  <c r="I44" i="6" s="1"/>
  <c r="I46" i="6" s="1"/>
  <c r="H49" i="10"/>
  <c r="D17" i="7"/>
  <c r="C17" i="7"/>
  <c r="F25" i="11"/>
  <c r="I32" i="9"/>
  <c r="I11" i="8"/>
  <c r="I18" i="8" s="1"/>
  <c r="G28" i="10"/>
  <c r="G49" i="10" s="1"/>
  <c r="D33" i="7"/>
  <c r="D34" i="7" s="1"/>
  <c r="G10" i="8"/>
  <c r="G18" i="8" s="1"/>
  <c r="G11" i="9"/>
  <c r="G32" i="9" s="1"/>
  <c r="C16" i="7" l="1"/>
  <c r="G50" i="10"/>
  <c r="C14" i="7"/>
  <c r="G33" i="9"/>
  <c r="G19" i="8"/>
  <c r="C15" i="7"/>
  <c r="I19" i="8"/>
  <c r="D15" i="7"/>
  <c r="H50" i="10"/>
  <c r="D16" i="7"/>
  <c r="D14" i="7"/>
  <c r="I33" i="9"/>
  <c r="C21" i="7" l="1"/>
  <c r="D21" i="7"/>
  <c r="D23" i="7" l="1"/>
  <c r="D24" i="7" s="1"/>
  <c r="D27" i="7"/>
  <c r="G22" i="3" l="1"/>
  <c r="H136" i="1"/>
  <c r="J136" i="1" s="1"/>
  <c r="I136" i="1"/>
  <c r="H137" i="1"/>
  <c r="I137" i="1"/>
  <c r="J137" i="1" s="1"/>
  <c r="H138" i="1"/>
  <c r="I138" i="1"/>
  <c r="H139" i="1"/>
  <c r="I139" i="1"/>
  <c r="J139" i="1" s="1"/>
  <c r="H140" i="1"/>
  <c r="I140" i="1"/>
  <c r="J140" i="1"/>
  <c r="H141" i="1"/>
  <c r="I141" i="1"/>
  <c r="H142" i="1"/>
  <c r="I142" i="1"/>
  <c r="H143" i="1"/>
  <c r="J143" i="1" s="1"/>
  <c r="I143" i="1"/>
  <c r="H42" i="5"/>
  <c r="G42" i="5"/>
  <c r="I39" i="5"/>
  <c r="I37" i="5"/>
  <c r="I35" i="5"/>
  <c r="I33" i="5"/>
  <c r="I31" i="5"/>
  <c r="I29" i="5"/>
  <c r="I42" i="5" l="1"/>
  <c r="I44" i="5" s="1"/>
  <c r="I46" i="5" s="1"/>
  <c r="J141" i="1"/>
  <c r="J138" i="1"/>
  <c r="J142" i="1"/>
  <c r="H22" i="1" l="1"/>
  <c r="H30" i="1"/>
  <c r="H36" i="1"/>
  <c r="H20" i="1" l="1"/>
  <c r="I22" i="2"/>
  <c r="H22" i="2"/>
  <c r="J22" i="2" s="1"/>
  <c r="I21" i="2"/>
  <c r="H21" i="2"/>
  <c r="J21" i="2" s="1"/>
  <c r="I20" i="2"/>
  <c r="H20" i="2"/>
  <c r="J19" i="2"/>
  <c r="I19" i="2"/>
  <c r="H19" i="2"/>
  <c r="I18" i="2"/>
  <c r="H18" i="2"/>
  <c r="J18" i="2" s="1"/>
  <c r="I17" i="2"/>
  <c r="H17" i="2"/>
  <c r="J17" i="2" s="1"/>
  <c r="I16" i="2"/>
  <c r="I23" i="2" s="1"/>
  <c r="G13" i="3" s="1"/>
  <c r="H16" i="2"/>
  <c r="I10" i="2"/>
  <c r="H10" i="2"/>
  <c r="I9" i="2"/>
  <c r="H9" i="2"/>
  <c r="J9" i="2" s="1"/>
  <c r="I8" i="2"/>
  <c r="H8" i="2"/>
  <c r="I7" i="2"/>
  <c r="J7" i="2" s="1"/>
  <c r="H7" i="2"/>
  <c r="I6" i="2"/>
  <c r="H6" i="2"/>
  <c r="J6" i="2" s="1"/>
  <c r="I5" i="2"/>
  <c r="H5" i="2"/>
  <c r="I135" i="1"/>
  <c r="H135" i="1"/>
  <c r="I134" i="1"/>
  <c r="H134" i="1"/>
  <c r="I133" i="1"/>
  <c r="H133" i="1"/>
  <c r="I132" i="1"/>
  <c r="H132" i="1"/>
  <c r="I131" i="1"/>
  <c r="H131" i="1"/>
  <c r="I130" i="1"/>
  <c r="H130" i="1"/>
  <c r="I129" i="1"/>
  <c r="H129" i="1"/>
  <c r="I128" i="1"/>
  <c r="H128" i="1"/>
  <c r="I127" i="1"/>
  <c r="H127" i="1"/>
  <c r="I126" i="1"/>
  <c r="H126" i="1"/>
  <c r="J126" i="1" s="1"/>
  <c r="I125" i="1"/>
  <c r="H125" i="1"/>
  <c r="I124" i="1"/>
  <c r="H124" i="1"/>
  <c r="D123" i="1"/>
  <c r="I123" i="1" s="1"/>
  <c r="I118" i="1"/>
  <c r="H118" i="1"/>
  <c r="I117" i="1"/>
  <c r="H117" i="1"/>
  <c r="I116" i="1"/>
  <c r="H116" i="1"/>
  <c r="I115" i="1"/>
  <c r="H115" i="1"/>
  <c r="I114" i="1"/>
  <c r="H114" i="1"/>
  <c r="I113" i="1"/>
  <c r="H113" i="1"/>
  <c r="I112" i="1"/>
  <c r="H112" i="1"/>
  <c r="I111" i="1"/>
  <c r="H111" i="1"/>
  <c r="I106" i="1"/>
  <c r="H106" i="1"/>
  <c r="I105" i="1"/>
  <c r="H105" i="1"/>
  <c r="I104" i="1"/>
  <c r="H104" i="1"/>
  <c r="I103" i="1"/>
  <c r="H103" i="1"/>
  <c r="I102" i="1"/>
  <c r="H102" i="1"/>
  <c r="I101" i="1"/>
  <c r="H101" i="1"/>
  <c r="I100" i="1"/>
  <c r="H100" i="1"/>
  <c r="I99" i="1"/>
  <c r="H99" i="1"/>
  <c r="I93" i="1"/>
  <c r="H93" i="1"/>
  <c r="I92" i="1"/>
  <c r="H92" i="1"/>
  <c r="I91" i="1"/>
  <c r="H91" i="1"/>
  <c r="I87" i="1"/>
  <c r="H87" i="1"/>
  <c r="I86" i="1"/>
  <c r="H86" i="1"/>
  <c r="I85" i="1"/>
  <c r="H85" i="1"/>
  <c r="I84" i="1"/>
  <c r="H84" i="1"/>
  <c r="I83" i="1"/>
  <c r="H83" i="1"/>
  <c r="I82" i="1"/>
  <c r="H82" i="1"/>
  <c r="I81" i="1"/>
  <c r="H81" i="1"/>
  <c r="I80" i="1"/>
  <c r="H80" i="1"/>
  <c r="I78" i="1"/>
  <c r="H78" i="1"/>
  <c r="I77" i="1"/>
  <c r="H77" i="1"/>
  <c r="I76" i="1"/>
  <c r="H76" i="1"/>
  <c r="I75" i="1"/>
  <c r="H75" i="1"/>
  <c r="I74" i="1"/>
  <c r="H74" i="1"/>
  <c r="I73" i="1"/>
  <c r="H73" i="1"/>
  <c r="I72" i="1"/>
  <c r="H72" i="1"/>
  <c r="I71" i="1"/>
  <c r="H71" i="1"/>
  <c r="I70" i="1"/>
  <c r="H70" i="1"/>
  <c r="I69" i="1"/>
  <c r="H69" i="1"/>
  <c r="I68" i="1"/>
  <c r="H68" i="1"/>
  <c r="I67" i="1"/>
  <c r="H67" i="1"/>
  <c r="I65" i="1"/>
  <c r="H65" i="1"/>
  <c r="I64" i="1"/>
  <c r="H64" i="1"/>
  <c r="I63" i="1"/>
  <c r="H63" i="1"/>
  <c r="I62" i="1"/>
  <c r="H62" i="1"/>
  <c r="I61" i="1"/>
  <c r="H61" i="1"/>
  <c r="I59" i="1"/>
  <c r="H59" i="1"/>
  <c r="I58" i="1"/>
  <c r="H58" i="1"/>
  <c r="I57" i="1"/>
  <c r="H57" i="1"/>
  <c r="I56" i="1"/>
  <c r="H56" i="1"/>
  <c r="I55" i="1"/>
  <c r="H55" i="1"/>
  <c r="I54" i="1"/>
  <c r="H54" i="1"/>
  <c r="I53" i="1"/>
  <c r="H53" i="1"/>
  <c r="I52" i="1"/>
  <c r="H52" i="1"/>
  <c r="I51" i="1"/>
  <c r="H51" i="1"/>
  <c r="I50" i="1"/>
  <c r="H50" i="1"/>
  <c r="I49" i="1"/>
  <c r="H49" i="1"/>
  <c r="I45" i="1"/>
  <c r="H45" i="1"/>
  <c r="I44" i="1"/>
  <c r="H44" i="1"/>
  <c r="I43" i="1"/>
  <c r="H43" i="1"/>
  <c r="I42" i="1"/>
  <c r="H42" i="1"/>
  <c r="I41" i="1"/>
  <c r="H41" i="1"/>
  <c r="I40" i="1"/>
  <c r="H40" i="1"/>
  <c r="I39" i="1"/>
  <c r="H39" i="1"/>
  <c r="I38" i="1"/>
  <c r="H38" i="1"/>
  <c r="I37" i="1"/>
  <c r="H37" i="1"/>
  <c r="I36" i="1"/>
  <c r="I31" i="1"/>
  <c r="H31" i="1"/>
  <c r="I30" i="1"/>
  <c r="J30" i="1" s="1"/>
  <c r="I29" i="1"/>
  <c r="H29" i="1"/>
  <c r="I28" i="1"/>
  <c r="H28" i="1"/>
  <c r="J28" i="1" s="1"/>
  <c r="I27" i="1"/>
  <c r="H27" i="1"/>
  <c r="I26" i="1"/>
  <c r="H26" i="1"/>
  <c r="I25" i="1"/>
  <c r="H25" i="1"/>
  <c r="I24" i="1"/>
  <c r="H24" i="1"/>
  <c r="I23" i="1"/>
  <c r="H23" i="1"/>
  <c r="I22" i="1"/>
  <c r="I21" i="1"/>
  <c r="H21" i="1"/>
  <c r="I20" i="1"/>
  <c r="I9" i="1"/>
  <c r="H9" i="1"/>
  <c r="I8" i="1"/>
  <c r="H8" i="1"/>
  <c r="I7" i="1"/>
  <c r="H7" i="1"/>
  <c r="I6" i="1"/>
  <c r="H6" i="1"/>
  <c r="J8" i="2" l="1"/>
  <c r="J20" i="2"/>
  <c r="J124" i="1"/>
  <c r="H11" i="2"/>
  <c r="F12" i="3" s="1"/>
  <c r="J10" i="2"/>
  <c r="J114" i="1"/>
  <c r="J16" i="2"/>
  <c r="J128" i="1"/>
  <c r="J134" i="1"/>
  <c r="J125" i="1"/>
  <c r="J74" i="1"/>
  <c r="J113" i="1"/>
  <c r="J67" i="1"/>
  <c r="J73" i="1"/>
  <c r="J80" i="1"/>
  <c r="J86" i="1"/>
  <c r="J9" i="1"/>
  <c r="J69" i="1"/>
  <c r="J78" i="1"/>
  <c r="J68" i="1"/>
  <c r="J91" i="1"/>
  <c r="J117" i="1"/>
  <c r="J8" i="1"/>
  <c r="J51" i="1"/>
  <c r="J71" i="1"/>
  <c r="J77" i="1"/>
  <c r="J84" i="1"/>
  <c r="J82" i="1"/>
  <c r="J83" i="1"/>
  <c r="J130" i="1"/>
  <c r="J72" i="1"/>
  <c r="J115" i="1"/>
  <c r="J111" i="1"/>
  <c r="I119" i="1"/>
  <c r="G10" i="3" s="1"/>
  <c r="J7" i="1"/>
  <c r="J75" i="1"/>
  <c r="J93" i="1"/>
  <c r="J104" i="1"/>
  <c r="J63" i="1"/>
  <c r="J81" i="1"/>
  <c r="J116" i="1"/>
  <c r="J64" i="1"/>
  <c r="J70" i="1"/>
  <c r="J87" i="1"/>
  <c r="J76" i="1"/>
  <c r="J112" i="1"/>
  <c r="J58" i="1"/>
  <c r="J118" i="1"/>
  <c r="J127" i="1"/>
  <c r="H123" i="1"/>
  <c r="J123" i="1" s="1"/>
  <c r="H10" i="1"/>
  <c r="I10" i="1"/>
  <c r="J85" i="1"/>
  <c r="J135" i="1"/>
  <c r="J6" i="1"/>
  <c r="J62" i="1"/>
  <c r="J31" i="1"/>
  <c r="J42" i="1"/>
  <c r="J39" i="1"/>
  <c r="I46" i="1"/>
  <c r="G6" i="3" s="1"/>
  <c r="H46" i="1"/>
  <c r="F6" i="3" s="1"/>
  <c r="J24" i="1"/>
  <c r="I11" i="2"/>
  <c r="G12" i="3" s="1"/>
  <c r="J106" i="1"/>
  <c r="J36" i="1"/>
  <c r="J105" i="1"/>
  <c r="J103" i="1"/>
  <c r="J102" i="1"/>
  <c r="I107" i="1"/>
  <c r="G9" i="3" s="1"/>
  <c r="J100" i="1"/>
  <c r="H107" i="1"/>
  <c r="F9" i="3" s="1"/>
  <c r="J92" i="1"/>
  <c r="I95" i="1"/>
  <c r="G8" i="3" s="1"/>
  <c r="J133" i="1"/>
  <c r="J132" i="1"/>
  <c r="I144" i="1"/>
  <c r="G11" i="3" s="1"/>
  <c r="J131" i="1"/>
  <c r="J129" i="1"/>
  <c r="J65" i="1"/>
  <c r="J61" i="1"/>
  <c r="J57" i="1"/>
  <c r="J56" i="1"/>
  <c r="J53" i="1"/>
  <c r="J59" i="1"/>
  <c r="J55" i="1"/>
  <c r="J54" i="1"/>
  <c r="I88" i="1"/>
  <c r="G7" i="3" s="1"/>
  <c r="J50" i="1"/>
  <c r="J49" i="1"/>
  <c r="J52" i="1"/>
  <c r="H88" i="1"/>
  <c r="F7" i="3" s="1"/>
  <c r="J45" i="1"/>
  <c r="J41" i="1"/>
  <c r="J38" i="1"/>
  <c r="J37" i="1"/>
  <c r="J44" i="1"/>
  <c r="J43" i="1"/>
  <c r="J40" i="1"/>
  <c r="J27" i="1"/>
  <c r="J23" i="1"/>
  <c r="J29" i="1"/>
  <c r="J26" i="1"/>
  <c r="J25" i="1"/>
  <c r="J22" i="1"/>
  <c r="I32" i="1"/>
  <c r="G5" i="3" s="1"/>
  <c r="J21" i="1"/>
  <c r="J20" i="1"/>
  <c r="H32" i="1"/>
  <c r="F5" i="3" s="1"/>
  <c r="H95" i="1"/>
  <c r="F8" i="3" s="1"/>
  <c r="J101" i="1"/>
  <c r="H144" i="1"/>
  <c r="F11" i="3" s="1"/>
  <c r="J5" i="2"/>
  <c r="H23" i="2"/>
  <c r="F13" i="3" s="1"/>
  <c r="H119" i="1"/>
  <c r="F10" i="3" s="1"/>
  <c r="J99" i="1"/>
  <c r="J11" i="2" l="1"/>
  <c r="H12" i="3" s="1"/>
  <c r="J23" i="2"/>
  <c r="H13" i="3" s="1"/>
  <c r="J119" i="1"/>
  <c r="H10" i="3" s="1"/>
  <c r="J10" i="1"/>
  <c r="J95" i="1"/>
  <c r="H8" i="3" s="1"/>
  <c r="F15" i="3"/>
  <c r="G15" i="3"/>
  <c r="J46" i="1"/>
  <c r="H6" i="3" s="1"/>
  <c r="H5" i="3"/>
  <c r="J107" i="1"/>
  <c r="H9" i="3" s="1"/>
  <c r="J144" i="1"/>
  <c r="H11" i="3" s="1"/>
  <c r="J88" i="1"/>
  <c r="H7" i="3" s="1"/>
  <c r="J32" i="1"/>
  <c r="H15" i="3" l="1"/>
</calcChain>
</file>

<file path=xl/sharedStrings.xml><?xml version="1.0" encoding="utf-8"?>
<sst xmlns="http://schemas.openxmlformats.org/spreadsheetml/2006/main" count="1193" uniqueCount="617">
  <si>
    <t>Ssz.</t>
  </si>
  <si>
    <t>Tételszám</t>
  </si>
  <si>
    <t>Tétel szövege</t>
  </si>
  <si>
    <t>Menny.</t>
  </si>
  <si>
    <t>Egység</t>
  </si>
  <si>
    <t>Anyag egységár</t>
  </si>
  <si>
    <t>Díj egységre</t>
  </si>
  <si>
    <t>Anyag összesen</t>
  </si>
  <si>
    <t>Díj összesen</t>
  </si>
  <si>
    <t>Anyag + Díj összesen</t>
  </si>
  <si>
    <t>Figyelem! A vállalkozónak komplett, működő rendszert kell megajánlani. A pályázó kivitelezőnek a kiírás tételeit és mennyiségeit ellenőriznie kell a műszaki leírás, a tervek, építési engedély előírások, egyéb szakági tervek ismeretében.  Amennyiben eltérő mennyiségek, vagy plusz tétel szükséges a teljes működő rendszer megvalósításához, azt külön soron kell megajánlani. A tételekben kiírt anyagmegnevezések a beépítendő anyag minőségi kategóriájára vonatkoznak, az ajánlatban azonos minőségű más anyagokra berendezésekre kiválthatók, a tételhez fűzött megjegyzés megtétele mellett, beépítés megkezdése előtt anyagjóváhagyó lapot kell benyújtani, tervezői beruházói jóváhagyásra. Organizációt a vállalkozónak kell megajánlani.</t>
  </si>
  <si>
    <t>1. KISFESZÜLTSÉGŰ ELOSZTÓ BERENDEZÉSEK</t>
  </si>
  <si>
    <t>Az elosztó berendezésekkel szemben támasztott követelmények: 
A sorolható mezőkből álló, moduláris struktúrájú. A mezők anyaga elektrogalvanizált fémlemez, polimerizált poliészter epoxi bevonattal. A készülékek egy nyitható előlap mögé vannak felszerelve /maszkos elosztó/, csak a működtető részegységeik láthatók. A berendezés réz sínezéssel készül, a zárlati szilárdságnak megfelelő megfogással. 
A berendezés leágazásaiban 80 A-ig kismegszakítókat, 80 A felett megszakítókat kell alkalmazni a szükséges zárlati megszakító képesség figyelembe vételével.
Minden elosztó berendezést áramtalanító főkapcsolóval kell ellátni. 
Az elosztó helyiségekbe szigetelő gumiszőnyeget kell a padlóra elhelyezni. Az álpadlós helyiségekben, villamos fülkékben acélszerkezetű kiemelés szükséges az elosztó berendezések alá. 
20% tartalékot kell képezni.</t>
  </si>
  <si>
    <t>Az összes elosztó azonos gyártmányból készüljön. Gyári tokozásban elhelyezett elosztó berendezéseket kell készíteni. A védettség biztosítása érdekében a kábelek tömszelencén vagy szivacsos bevezetőn keresztül vezetendőek be az elosztóba. Az elosztók alső és/vagy felső bekötésűek lesznek. A szinti elosztók a hálózatfajtáknak megfelelő tagozódásban (normál és kiemelt) készüljenek.  Az elosztókon belül az összes berendezés egyértelműen beazonosított kell, hogy legyen, mely azonosítók az elosztó belsejében található megvalósulási terveken is meg kell, hogy jelenjenek. Az elosztó berendezések belső kábelezését is kábeljelző gyűrűkkel meg kell jelölni. A belső vezetékezés szabványos színű kábelekkel, az áramértékeknek megfelelő keresztmetszetű vezetékekkel, gyűjtősínekkel készüljön. Az egymás mellett elhelyezett berendezéseket fésűs sínnel kell csatlakoztatni. Az elektromos helyiségekbe kerülő elosztó berendezések maszkos kivitelűek, a többi kihelyezett elosztó berendezés maszkos és ajtós kivitelben készülnek. 
Típus: Schneider-Electric</t>
  </si>
  <si>
    <t>Porta jelű elosztó berendezés terv szerinti tartalommal</t>
  </si>
  <si>
    <t>tétel</t>
  </si>
  <si>
    <t>OLT2 jelű elosztó berendezés terv szerinti tartalommal</t>
  </si>
  <si>
    <t>OLT1 jelű elosztó berendezés terv szerinti tartalommal</t>
  </si>
  <si>
    <t>CST jelű csatlakozó tábla terv szerinti tartalommal IP54</t>
  </si>
  <si>
    <t>db</t>
  </si>
  <si>
    <t>1. KISFESZÜLTSÉGŰ ELOSZTÓ BERENDEZÉSEK ÖSSZESEN</t>
  </si>
  <si>
    <t>2. KÁBELTÁLCÁK, KÁBELTARTÓ SZERKEZETEK</t>
  </si>
  <si>
    <t>Az elhúzások kábeltálcán készülnek. Ezek nem rozsdásodóterhelésre méretezett, perforált kivitelben, tűzi horganyzott minőségben. A tálcák megfogása gyári szerelvényekkel történik, csak különleges esetekben fogadható el a menetes száras felfüggesztés. A forduló idomok gyári kivitelűek legyenek, a megfogások pedig körmös alátéttel történjenek.  A kivitelezőnek a kábeltálcák mennyiségét ellenőriznie kell. A szükségesnek tartott mennyiségeket az ajánlatadáskor figyelembe kell venni, utólagos plusz költségeket erre a célra nem lehet elszámolni. A tervek a fő kábeltálca nyomvonalakat tartalmazzák, a még szükséges tálcákat a kivitelezőnek kell meghatároznia.20 % tartalékhely figyelembevételével.</t>
  </si>
  <si>
    <t>A tűzálló kábelek részére a kábel tűzállóságának megfelelő tartószerkezetet kell építeni, ami lehet tűzálló kábeltálca, kábellétra vagy tűzálló szerelvényekkel megszerelt bilincs-, vagy kengyelrendszer.</t>
  </si>
  <si>
    <t xml:space="preserve">A védőcsövezés falon belül MÜ-III, falon kívül illetve betonban MÜ-I-es legyen. A betonba szerelt csövezés gyári idomokkal szerelt, betonmunkához készített rendszerrel történjen. A teljes védőcsőhálózat, amely zárt helyen lesz (pl. falakban) gyári idomokkal zárt rendszerben kell megszerelni. Álmennyezet feletti szerelésnél elfogadható a nyitott csövezési rendszer. A védőcsövek végén mindenhol és minden méretben védőkupakot kell használni a vezeték megóvásának céljából. A csövek megfogása falon bilincsekkel történik. A védőcsöveket a dobozokba ragasztással kell rögzíteni. </t>
  </si>
  <si>
    <t>A motorokhoz történő bekötések 1F motorok esetében flexibilis keményfalú műanyag védőcsővel történjenek. A nagy motorikus fogyasztók bekötéséhez (5kW és felette) flexibilis fém védőcső rendszert kell alkalmazni gyári szerelvényekkel, rozsdamentes kivitelben.  A flexibilis védőcső a főáramköri leválasztó kapcsolótól kerül kiépítésre a motor bekötéséig.</t>
  </si>
  <si>
    <t xml:space="preserve">A légkezelő, hűtőgép, nagy gépészeti berendezések bekötéséhez a kábeltálcáktól függőleges tálcaszakaszok építendőek ki. Ezekhez kell a lejövő főáramköri és vezérléstechnikai vezetékeket a berendezésig lehozni. A kábeltálcák az aljzathoz legyenek rögzítve, a gépekhez történő rögzítés nem elfogadott. A vezetékeket a gépeken nyitott rendszerű védőcsövezéssel kell kiépíteni. </t>
  </si>
  <si>
    <t>Minőségi színvonal: SPELSBERG kötődobozok; OBO-BETTERMANN kábeltálca, kábellétra, bilincs-, és kengyelrendszer; SCHNEIDER ELECTRIC parapetcsatorna rendszer, HILTI rögzítőelemek, UNIVOLT védőcsőrendszer</t>
  </si>
  <si>
    <t>Kábeltálca 1mm anyagvastagság, gyári sarokidommal, 60x100mm, tartószerkezettel, osztott kivitelben szükséges rögzítőelemekkel, felszereléssel</t>
  </si>
  <si>
    <t>fm</t>
  </si>
  <si>
    <t>Kábeltálca 1mm anyagvastagság, gyári sarokidommal, 60x200mm, tartószerkezettel, osztott kivitelben szükséges rögzítőelemekkel, felszereléssel</t>
  </si>
  <si>
    <t>Kábeltálca 1mm anyagvastagság, gyári sarokidommal, 60x300mm, osztott kivitelben tartószerkezettel,szükséges rögzítőelemekkel, felszereléssel</t>
  </si>
  <si>
    <t>Kábellétra,függőleges rögzítéshez építész által meghatározott RAL színben festve, 60x300mm, funkciómegtartó megfogással, tartószerkezettel,szükséges rögzítőelemekkel, felszereléssel</t>
  </si>
  <si>
    <t>Védőcső FI16mm, MüI kivitel, felszereléssel tartószerkezettel, kötődobozokkal</t>
  </si>
  <si>
    <t>Védőcső FI20mm, MüI kivitel, felszereléssel, tartószerkezettel, kötődobozokkal</t>
  </si>
  <si>
    <t>Védőcső FI25mm, MüI kivitel, felszereléssel, tartószerkezettel, kötődobozokkal</t>
  </si>
  <si>
    <t xml:space="preserve">Kötődoboz feliratozással, 100x100mm  </t>
  </si>
  <si>
    <t xml:space="preserve">Kötődoboz feliratozással, 150x150mm </t>
  </si>
  <si>
    <t xml:space="preserve">Kötődoboz feliratozással, 200x200mm  </t>
  </si>
  <si>
    <t>Tűzálló tartószerkezet (bilincs) falon kívűl, egy vezeték részére</t>
  </si>
  <si>
    <t>65 kötődoboz oldalfalban és gipszkatornfalban</t>
  </si>
  <si>
    <t>2. KÁBELTÁLCÁK, KÁBELTARTÓ SZERKEZETEK ÖSSZESEN</t>
  </si>
  <si>
    <t>3.KÁBELEK, VEZETÉKEK</t>
  </si>
  <si>
    <t>Az épületben a szerelés vakolat alatt vagy gipszkarton falakba süllyesztetten történik. A gépházakban a szerelés történhet falon kívül. A kábeleket kábeltálcára, kábellétrára, rácsos kábeltálcára kell helyezni. A kábeleket kábelazonosító számmal kell ellátni. Kábelvégkiképzéssel, szükséges sarukkal kompletten.</t>
  </si>
  <si>
    <r>
      <rPr>
        <sz val="11"/>
        <rFont val="Calibri"/>
        <family val="2"/>
        <charset val="238"/>
      </rPr>
      <t>NYCWY 4x185/95 mm</t>
    </r>
    <r>
      <rPr>
        <vertAlign val="superscript"/>
        <sz val="11"/>
        <rFont val="Calibri"/>
        <family val="2"/>
        <charset val="238"/>
      </rPr>
      <t>2</t>
    </r>
  </si>
  <si>
    <r>
      <rPr>
        <sz val="11"/>
        <rFont val="Calibri"/>
        <family val="2"/>
        <charset val="238"/>
      </rPr>
      <t>NYCWY 4x16/16 mm</t>
    </r>
    <r>
      <rPr>
        <vertAlign val="superscript"/>
        <sz val="11"/>
        <rFont val="Calibri"/>
        <family val="2"/>
        <charset val="238"/>
      </rPr>
      <t>2</t>
    </r>
  </si>
  <si>
    <r>
      <rPr>
        <sz val="11"/>
        <rFont val="Calibri"/>
        <family val="2"/>
        <charset val="238"/>
      </rPr>
      <t>NYM-J 4x1,5 mm</t>
    </r>
    <r>
      <rPr>
        <vertAlign val="superscript"/>
        <sz val="11"/>
        <rFont val="Calibri"/>
        <family val="2"/>
        <charset val="238"/>
      </rPr>
      <t>2</t>
    </r>
  </si>
  <si>
    <r>
      <rPr>
        <sz val="11"/>
        <rFont val="Calibri"/>
        <family val="2"/>
        <charset val="238"/>
      </rPr>
      <t>NYM-J 3x2,5 mm</t>
    </r>
    <r>
      <rPr>
        <vertAlign val="superscript"/>
        <sz val="11"/>
        <rFont val="Calibri"/>
        <family val="2"/>
        <charset val="238"/>
      </rPr>
      <t>2</t>
    </r>
  </si>
  <si>
    <r>
      <rPr>
        <sz val="11"/>
        <rFont val="Calibri"/>
        <family val="2"/>
        <charset val="238"/>
      </rPr>
      <t>NYM-J 3x1,5 mm</t>
    </r>
    <r>
      <rPr>
        <vertAlign val="superscript"/>
        <sz val="11"/>
        <rFont val="Calibri"/>
        <family val="2"/>
        <charset val="238"/>
      </rPr>
      <t>2</t>
    </r>
  </si>
  <si>
    <t>NYCY 5x2,5</t>
  </si>
  <si>
    <t>NHXCH E60 tűzálló kábel, funkciómegtartó tartószerkezetre szerelve</t>
  </si>
  <si>
    <t>MKH 25mm2</t>
  </si>
  <si>
    <t>MKH 16mm2</t>
  </si>
  <si>
    <t>MKH 4mm2</t>
  </si>
  <si>
    <t>Az épületben a szerelés vakolat alatt vagy gipszkarton falakba süllyesztetten történik. A gépházakban a szerelés történhet falon kívül. A kábeleket kábeltálcára, kábellétrára, rácsos kábeltálcára kell helyezni. A kábeleket kábelazonosító számmal kell ellátni.</t>
  </si>
  <si>
    <t>Szerelvények, felszereléssel, bekötéssel, szerelvény dobozzal, sorolókerettel, kompletten kell költségelni.
Minőségi meghatározás: Schneider Electric MERTEN; parapetcsatornában ALTIRA, ULTRA 45x45; falon kívül: CEDAR PLUS; MERTEN ARGUS vagy BEG jelenlét-, és mozgásérzékelő; Mozgássérült vészjelző rendszer: Schrack Seconet Visoopt vagy Schneider Electric ELSO</t>
  </si>
  <si>
    <t>Egypólusú kapcsoló kompletten, bekötéssel, 10A, süllyesztett</t>
  </si>
  <si>
    <t>Csillár kapcsoló kompletten, bekötéssel, 10A, süllyesztett</t>
  </si>
  <si>
    <t>Egypólusú váltókapcsoló kompletten, bekötéssel, 10A, süllyesztett</t>
  </si>
  <si>
    <t>Jelenlétérzékelő 360 fokos, IP55</t>
  </si>
  <si>
    <t>Mozgásérzékelő 360 fokos, IP20</t>
  </si>
  <si>
    <t>Mozgásérzékelő folyosó karakterisztikájú</t>
  </si>
  <si>
    <t>Kulcsoskapcsoló 0-1 állással</t>
  </si>
  <si>
    <t xml:space="preserve">Alkonykapcsolós kapcsolóóra IC2000P+ </t>
  </si>
  <si>
    <t>Dugalj, 16A, 2P+F, süllyesztett, bekötéssel, soroló kerettel, fehér színű</t>
  </si>
  <si>
    <t>Vízmentes dugalj, 16A, 2P+F, süllyesztett, bekötéssel, soroló kerettel, fehér színű, IP44</t>
  </si>
  <si>
    <t>Vízmentes dugalj, 16A, 2P+F, falon kívül, bekötéssel, fehér színű, IP44</t>
  </si>
  <si>
    <t>Mozgássérült WC rendszer:</t>
  </si>
  <si>
    <t xml:space="preserve">Mozgássérült WC jelző központ saját akkumulátorral </t>
  </si>
  <si>
    <t>Mozgássérült WC ajtólámpa</t>
  </si>
  <si>
    <t>Mozgássérült WC húzózsinóros vészjelző</t>
  </si>
  <si>
    <t>Mozgássérült WC nyugtázóegység</t>
  </si>
  <si>
    <t>MS wc-hez kábel, Y(st)Y 2x2x0,8mm2 beszállított berendezés gyártmányelőírása szerinti típus</t>
  </si>
  <si>
    <t>Beléptető rendszer:</t>
  </si>
  <si>
    <t>Vezérlő egység tápegységgel max 32 modulhoz 2A tápegységgel és 18Ah akkumulátorral, közepes  lemezdobozban szabotázs kapcsolóval / Referencia típus: Seawing SC-1000-D</t>
  </si>
  <si>
    <t>Mifare Plus X 4k proximity kártya</t>
  </si>
  <si>
    <t>Beléptető modul, 2A tápegységgel és 7Ah akkumulátorral, lemezdobozban szabotázs kapcsolóval / Referencia típus: Seawing SC1000-07 + PWS12</t>
  </si>
  <si>
    <t>klt</t>
  </si>
  <si>
    <t>Proximity olvasó Mifare PlusX kártyák és  RFID azonosítók használatához, kültéri kivitelben, kiegészítve QR és NFCkód olvasóval / Referencia típus: Seawing SW-R-401-MFPXIND-ATR3 és QR kódolvasó</t>
  </si>
  <si>
    <t xml:space="preserve">Normál működésű (NC - feszültségre nyitó) elektromos zárfogadó állapot-visszajelzéssel, mechanikusan kiiktatható, 10-24V AC/DC, feltörési ellenállás: 3750N, FaFix, DIN univerzális, max. előfeszítés: 200N/AC v. 50N/DC, vízszintesen is szerelhető
 / Referencia típus: 118RR-A71 effeff MINI </t>
  </si>
  <si>
    <t xml:space="preserve">Beléptető rendszer szoftver, MSSQL adatbázis kezeléssel, kliens licenszekkel, vendégkártya kezelés, 30 belépési pont kezelésére/ Referencia típus: SiS-Standard </t>
  </si>
  <si>
    <t xml:space="preserve">Buszkábel </t>
  </si>
  <si>
    <t>2x0,5+4x0,22 árnyékolt vagyonvédelmi kábel</t>
  </si>
  <si>
    <t>3x1,5 tápkábel védőcsőbe húzva</t>
  </si>
  <si>
    <t>Egyéb szerelési anyagok</t>
  </si>
  <si>
    <t>Gyártmány terv készítés</t>
  </si>
  <si>
    <t>Rendszer mérése, programozása, üzembe helyezés, oktatás, megvalósulási tervkészítés</t>
  </si>
  <si>
    <t>Vagyonvédelmi rendszer:</t>
  </si>
  <si>
    <t>8-256 zónás riasztóközpont; Grade 3 IP; beépített tápegység; maximum 17 Ah akkumulátor; Bemenetek maximális száma: 256; Bemenetek száma: 8; Particiók száma: 20; Kimenetek maximális száma: 512; Kimenetek száma: 6; Alaplapi kommunikátor: TCP/IP; Áramfelvétel: 750 mA
Referencia típus: Vanderbilt SPC6330.320-L1</t>
  </si>
  <si>
    <t>LCD kezelőegység nagy kijelzővel; 2 soros és 16 karakteres kijelző
Referencia típus: Vanderbilt IKP6-03</t>
  </si>
  <si>
    <t>Beltéri PIR mozgásérzékelő; duál piroelem; Lencse: tükrös
Referencia típus: Vanderbilt PDM-I18</t>
  </si>
  <si>
    <t>4x2x0,6mm jelzőkábel</t>
  </si>
  <si>
    <t>2x0,5+4x0,22mm jelzőkábel</t>
  </si>
  <si>
    <t>4. SZERELVÉNYEK ÖSSZESEN</t>
  </si>
  <si>
    <t>5. SZERELÉSI ANYAGOK, EGYÉB TÉTELEK</t>
  </si>
  <si>
    <t>Pissoire infra bekötés</t>
  </si>
  <si>
    <t>Mosdó infra bekötés</t>
  </si>
  <si>
    <t>Villamos terven szereplő gépészeti motorok bekötése, ellenőrzéssel,  3-szori próbával</t>
  </si>
  <si>
    <t>5. SZERELÉSI ANYAGOK, EGYÉB TÉTELEK ÖSSZESEN</t>
  </si>
  <si>
    <t>6. FÖLDELÉS, VILLÁMVÉDELEM</t>
  </si>
  <si>
    <t>Földelő szonda, ∅20mm FeZn (OBO 20 ST 4m), ráhegesztett ∅16mm FeZn (RD 16 huza) földelő vezetővel</t>
  </si>
  <si>
    <t xml:space="preserve">Levezető oldalfaban, cementágyba fektetve, véséssel, helyreállítással  (vagy betonozáskor behelyezve) átm 10mm </t>
  </si>
  <si>
    <t>249 ST összekötő</t>
  </si>
  <si>
    <t>Földelés csatlakozás kiállás  főelosztó bekötéséhez, átlagban 4m ∅16 FeZn vezetővel, hegesztett csatlakozással, korrózióvédelemmel</t>
  </si>
  <si>
    <t>Vizsgáló összekötő oldalfalba süllyesztve</t>
  </si>
  <si>
    <t>∅16mm FeZn (RD 16 huza) földelő vezető</t>
  </si>
  <si>
    <t>Épületszerkezetek bekötése villámvédelmi rendszerbe tüzihorganyzott kivitelben</t>
  </si>
  <si>
    <t>Bilincsek gépészeti csövek bekötéséhez EPH-ba tüzihorganyzott kivitelben</t>
  </si>
  <si>
    <t>6. FÖLDELÉS VILLÁMVÉDELEM ÖSSZESEN</t>
  </si>
  <si>
    <t>7. DOKUMENTÁLÁS</t>
  </si>
  <si>
    <t>Első üzembe helyezés előtti villamos szabványossági felülvizsgálat a MSZ HD 60364-6:2007 szabvány alapján</t>
  </si>
  <si>
    <t>Villámvédelmi szabványossági felülvizsgálat végzése, minősítő irat készítésével</t>
  </si>
  <si>
    <t>Megvalósulási terv készítése digitális formátumban és 4 nyomtatott példányban</t>
  </si>
  <si>
    <t>Megvilágítási jegyzőkönyv készítése</t>
  </si>
  <si>
    <t>Műhelytervek készítése</t>
  </si>
  <si>
    <t>Kezelési karbantartási utasítás készítése, dokumentálása</t>
  </si>
  <si>
    <t>Komplett dokumentáció összeállítása jóváhagyatási eljárás MMBH-nál (eljárási díjjal)</t>
  </si>
  <si>
    <r>
      <rPr>
        <sz val="11"/>
        <rFont val="Calibri"/>
        <family val="2"/>
        <charset val="238"/>
      </rPr>
      <t xml:space="preserve">Előterjesztések készítése </t>
    </r>
    <r>
      <rPr>
        <u/>
        <sz val="11"/>
        <rFont val="Calibri"/>
        <family val="2"/>
        <charset val="238"/>
      </rPr>
      <t>minden</t>
    </r>
    <r>
      <rPr>
        <sz val="11"/>
        <rFont val="Calibri"/>
        <family val="2"/>
        <charset val="238"/>
      </rPr>
      <t xml:space="preserve"> beszerelésre kerülő termékről</t>
    </r>
  </si>
  <si>
    <t>7. DOKUMENTÁLÁS ÖSSZESEN</t>
  </si>
  <si>
    <t>8. STRUKTURÁLT HÁLÓZAT</t>
  </si>
  <si>
    <t>CAT6a U/FTP 4 érpáras falikábel LSZH kivitel</t>
  </si>
  <si>
    <t>21Ux600x600rack porszórt festett, perforált szellőzős ajtó, zárható oldallappal, lábazattal, sarokelemmel, takaróelemekkel kábelátvezető elemekkel, földelő készlettel IT rack szekrényhez, rögzítőkészlettel, csatlakozó sávval 2db 7-es dugaljsorral, 3. osztályú túlfeszültségvédelemmmel kompletten, 2 db tető ventillátoros hűtéssel, termosztáttal, gravírozott feliratokkal, kompletten</t>
  </si>
  <si>
    <t>CAT6a U/FTP 24 portos patch panel, porvédős fém betéttel, kompletten fekete 1U</t>
  </si>
  <si>
    <t>CAT6a U/FTP POe 48portos switch</t>
  </si>
  <si>
    <t>1U magas moduláris optikai tálcához való OM3 12xLC duplex csatlakozóval ellátott MM optikai kazetta, 1U magas moduláris kazetta rendszerű, kihúzható optikai tálca, tömszelencével és patchkábel tartó modullal, heggesztéstartó optikai tálcával</t>
  </si>
  <si>
    <t>Cable management panel 1U</t>
  </si>
  <si>
    <t>RJ45/RJ45 iker  szerelvény CAT6a U/FTP előlappal, bekötéssel, kompletten</t>
  </si>
  <si>
    <t>RJ45/RJ45 iker  szerelvény CAT6a U/FTP előlappal, bekötéssel, kompletten WIFI részére</t>
  </si>
  <si>
    <t>RJ45 szerelvény CAT6a U/FTP előlappal, bekötéssel, kompletten, CCTV részére</t>
  </si>
  <si>
    <t>Cat.6A PiMF RJ-45 patchkábel, fehér LSZH köpeny, 0,5m</t>
  </si>
  <si>
    <t>Cat.6A PiMF RJ-45 patchkábel, fehér LSZH köpeny, 1m</t>
  </si>
  <si>
    <t>Cat.6A PiMF RJ-45 patchkábel, fehér LSZH köpeny, 2m</t>
  </si>
  <si>
    <t>Cat.6A PiMF RJ-45 patchkábel, fehér LSZH köpeny, 3m</t>
  </si>
  <si>
    <t>CAT6a U/UTP végpontok, redundáns gerinckábelek, optikai veszteségmérés OTDR segítségével, 2 irányból, 2 hullámhosszon, IT rackállványok ÉV mérése, jegyzőkönyvekkel</t>
  </si>
  <si>
    <t>Wifi access point</t>
  </si>
  <si>
    <t>Wifi lefedettség mérése, jegyzőkönyv készítése</t>
  </si>
  <si>
    <t>ktl</t>
  </si>
  <si>
    <t>Optikai kábel forrasztásainak, bekötéseinek műszeres tesztelése. Ethernet hálózat végpontjainak tesztelése és mérése. Jegyzőkönyv készítése.</t>
  </si>
  <si>
    <t>8 szálas OM4 optikai kábel  
Behúzva, minden szakasz mindkét végén kifejtve, nyomvonalban elvezetve,  csatlakozóval szerelve</t>
  </si>
  <si>
    <t xml:space="preserve">Hálózati (IP) kamera: Általános beltéri megfigyelés Minidome
2048 (H) x 1536 (V) felbontás, intelligens zajszűrés a sávszélességi értékek és tárkapacitás-igény hatékony kezeléséhez,Fényérzékenység (3200K, 89% reflexiós tényező, F1.3 és 30 IRE mellett):színes üzemmód: 0.04 lux (at F1.3) in color mode, 0 lux (at F1.3) in monochrome mode with IR, 3-9 mm variofókuszos, IR korrigált optika, beépített IR fényvető 30m-es világítási távolsággal, ONVIF,
vandálbiztos
</t>
  </si>
  <si>
    <t>Kültéri IR D&amp;N Csőkamera
2048 (H) x 1536 (V) felbontás, intelligens zajszűrés a sávszélességi értékek és tárkapacitás-igény hatékony kezeléséhez,Fényérzékenység (3200K, 89% reflexiós tényező, F1.3 és 30 IRE mellett):színes üzemmód: 0.04 lux (at F1.3) in color mode, 0 lux (at F1.3) in monochrome mode with IR, 3-9 mm variofókuszos, IR korrigált optika, beépített IR fényvető 30m-es világítási távolsággal, IP66 védettség, ONVIF</t>
  </si>
  <si>
    <t>Full HD 24" UHD monitor
24/7 üzemmódra tervezve;  HDMI bemenet;Kép a képben funkció; Tükröződésmentes monitorpanel; Energy Star Level 5 minősítés; 33W teljesítményfelvétel; tartószerkezettel</t>
  </si>
  <si>
    <t>8. STRUKTURÁLT HÁLÓZAT ÖSSZESEN</t>
  </si>
  <si>
    <t>A lámpatest fényforrással együtt költségelendők, tartószerkezettel, elhelyezve, bekötve, kipróbálva.  A LED lámpatestek DALI előtéttel, tápegységgel rendelkezzenek. Az irodákban a színvisszaadási fokozat 1b, színhőmérsékleti csoport M, S, káprázási fokozat 1. A fényforrások fényszíne 4000K semleges fehér. A képernyő és közvetlen környezete között a fénysűrűségi arány 3:1-nél nem lehet nagyobb. A tervezett lámpatestek 60 fokos sugárzási szöggel rendelkeznek. A fénysűrűség nem lehet nagyobb  200 cd/m2-nél.
Irányfény lámpatestek zöld alapon fehér piktogrammal és azonosítási számmal rendelkeznek.</t>
  </si>
  <si>
    <t>10. ÁLTALÁNOS VILÁGÍTÁS</t>
  </si>
  <si>
    <t xml:space="preserve">L1 - Zita 26W 4000K 2945lm output, IK09 IP67 1565x65x55mm </t>
  </si>
  <si>
    <t>L3 - New White 16W 1975 lumen out, 4000K white IP44, átm:230mm, magasság:65mm</t>
  </si>
  <si>
    <t>L4 - Lynx 45W  4000K IK: 07 IP40 CRI&gt;80 Luminaire output: 4577lm 595x595x10.5mm UGR19  White RAL: 9003</t>
  </si>
  <si>
    <t>L6 - Trim 30W 4000K opal Ø220 mm x 25 mm, fehér</t>
  </si>
  <si>
    <t>L20 - Ledo fürdőszobai falikar 16W/1300lm/4000K CRI85 króm H: 60.4 cm m:6 cm sz: 7.5 cm IP44</t>
  </si>
  <si>
    <t>L13 - Sigma Power LED / 316L Stainless Steel Cover - One Emission</t>
  </si>
  <si>
    <t>10. ÁLTALÁNOS VILÁGÍTÁS ÖSSZESEN</t>
  </si>
  <si>
    <t>11. BIZTONSÁGI ÉS IRÁNYFÉNY VILÁGÍTÁS</t>
  </si>
  <si>
    <t>3W irányfény lámpatest zöld alapon fehér piktogrammal  egy- vagy kétoldalas,előre mutató, központi akkumulátoros címzett rendszerű, IP40</t>
  </si>
  <si>
    <t>3W irányfény lámpatest zöld alapon fehér piktogrammal  egy- vagy kétoldalas,oldalra mutató, központi akkumulátoros rendszerű, címzett rendszerű, IP40</t>
  </si>
  <si>
    <t>3W biztonsági világítási lámpatest, központi akkumulátoros rendszerű, címzett, süllyesztett</t>
  </si>
  <si>
    <t>3W biztonsági világítási lámpatest, központi akkumulátoros rendszerű, címzett rendszerű, IP40, falon kívüli, IP65</t>
  </si>
  <si>
    <t>3W biztonsági világítási lámpatest, folyosó karakterisztikájú, központi akkumulátoros rendszerű, címzett rendszerű, IP40, süllyesztett</t>
  </si>
  <si>
    <t>Biztonságvilágítási rendszer, egy fő, egy alközponttal, 60 perces áthidalási idővel, címzett lámpatestekhez</t>
  </si>
  <si>
    <t>Épület biztonsági és irányfény világítás vezérlés, programozása és beüzemelése</t>
  </si>
  <si>
    <t>darabonként</t>
  </si>
  <si>
    <t>Anyag</t>
  </si>
  <si>
    <t>Díj</t>
  </si>
  <si>
    <t>Összesen</t>
  </si>
  <si>
    <t>3. KÁBELEK, VEZETÉKEK ÖSSZESEN</t>
  </si>
  <si>
    <t>11. BIZTONSÁGI ÉS IRÁNYFÉNY VILÁGÍTÁS ÖSSZESEN</t>
  </si>
  <si>
    <t>Tervező: Guzmics+Kiss Építésziroda Kft.</t>
  </si>
  <si>
    <t>Cím: 1132 Budapest, Visegrádi u. 80/A</t>
  </si>
  <si>
    <t>Dátum: 2023.11.10.</t>
  </si>
  <si>
    <t>FŐÖSSZESÍTŐ</t>
  </si>
  <si>
    <t>8200 VESZPRÉM, KÁDÁRTAI ÚT HRSZ.: 8713</t>
  </si>
  <si>
    <t>STADION LABDARUGÓ SPORTLÉTESÍTMÉNY</t>
  </si>
  <si>
    <t>ÖLTÖZŐ ÉS PORTAÉPÜLET</t>
  </si>
  <si>
    <t>TERVEZŐI KÖLTSÉGVETÉSI KIÍRÁS</t>
  </si>
  <si>
    <t>A+D összesen</t>
  </si>
  <si>
    <t>Szerkezetépítési munkák</t>
  </si>
  <si>
    <t>Építészeti munkák</t>
  </si>
  <si>
    <t>Épületgépészeti munkák</t>
  </si>
  <si>
    <t>Elektromos munkák</t>
  </si>
  <si>
    <t>Tűzvédelem</t>
  </si>
  <si>
    <t>Kivitelezői észrevételek (Ajánlattevői felülvizsgálat alapján)</t>
  </si>
  <si>
    <t>Nettó összesen:</t>
  </si>
  <si>
    <t>Áfa 27%:</t>
  </si>
  <si>
    <t>Bruttó összesen:</t>
  </si>
  <si>
    <t>Megjegyzések:</t>
  </si>
  <si>
    <t xml:space="preserve"> - Ajánlattevőnek a költségvetési kiírást a műszaki leírással és a tervekkel összevetve, műszakilag és mennyiségileg ellenőriznie kell, eltérés esetén a műszaki</t>
  </si>
  <si>
    <t xml:space="preserve">   leírásban és a tervekben meghatározottak az irányadók.</t>
  </si>
  <si>
    <t xml:space="preserve"> - Amennyiben az Ajánlattevői felülvizsgálat során kivitelezői észrevételek merülnek fel, azok a tervezői kiírástól elkülönítve szerepeltetendők, a költségvetési</t>
  </si>
  <si>
    <t xml:space="preserve">   tételek szövege, mennyisége nem változtatható meg.</t>
  </si>
  <si>
    <t xml:space="preserve"> - A tételek árazásakor az egységárnak tartalmaznia kell minden fő- és segédanyagot, azok szállítási és anyagigazgatási költségét; előkészítő és részmunkát, ill.</t>
  </si>
  <si>
    <t xml:space="preserve">   gyártási és elhelyezési/szerelési költséget, segédeszközt, amely a munkafolyamat teljeskörű elvégzéséhez szükséges.</t>
  </si>
  <si>
    <t xml:space="preserve"> - A költségvetésben szereplő gyártó és/vagy típus megjelölés csak a műszaki tartalom és követelmény egyértelmű meghatározása érdekében történt, Ajánlattevő</t>
  </si>
  <si>
    <t xml:space="preserve">   ajánlatában más olyan terméket is szerepeltethet, amely a megnevezettel teljesítménynyilatkozattal igazoltan műszakilag és minőségileg egyenértékű. </t>
  </si>
  <si>
    <t xml:space="preserve">   Ebben az esetben, az ajánlati felhívásban meghatározott módon köteles az eltérést feltüntetni és igazolni a megajánlott termék egyenértékűségét.</t>
  </si>
  <si>
    <t>EZEK A TÉTELEK NEM FÉRNEK A MEGADOTT KÖLTSÉGKERETBE</t>
  </si>
  <si>
    <t xml:space="preserve">Használatbavételi engedélyt nem érintő utómunka: </t>
  </si>
  <si>
    <t>ANYAG ÉS DÍJ ÖSSZESEN (NETTÓ):</t>
  </si>
  <si>
    <t>ÁFA (27%):</t>
  </si>
  <si>
    <t>ÁRAJÁNLATI FŐÖSSZESÍTŐ</t>
  </si>
  <si>
    <t>ÉPÜLETGÉPÉSZETI MUNKA</t>
  </si>
  <si>
    <t>ÖSSZESÍTÉS</t>
  </si>
  <si>
    <t>ANYAG KÖLTSÉG (HUF)</t>
  </si>
  <si>
    <t>DÍJ KÖLTSÉG   (HUF)</t>
  </si>
  <si>
    <t>Fűtés</t>
  </si>
  <si>
    <t>Hűtés</t>
  </si>
  <si>
    <t>Vízellátás csatornázás</t>
  </si>
  <si>
    <t>Hőközpont öltözőhöz (hőszivattyúk hűtési fülben Mitsubishi termékek alatt)</t>
  </si>
  <si>
    <t>Szellőzés</t>
  </si>
  <si>
    <r>
      <t xml:space="preserve">Helyszínrajz </t>
    </r>
    <r>
      <rPr>
        <b/>
        <sz val="11"/>
        <color rgb="FFFF0000"/>
        <rFont val="Arial Narrow"/>
        <family val="2"/>
        <charset val="238"/>
      </rPr>
      <t>( ajánlatunk csak az épületen belüli munkákról szól)</t>
    </r>
  </si>
  <si>
    <t>ÖSSZESEN:</t>
  </si>
  <si>
    <t>ANYAG ÉS DÍJ ÖSSZESEN (BRUTTÓ):</t>
  </si>
  <si>
    <t xml:space="preserve">Használatbavételi engedélyt nem érintő munka: </t>
  </si>
  <si>
    <t>Megnevezés</t>
  </si>
  <si>
    <t>Méret</t>
  </si>
  <si>
    <t>Mennyiség</t>
  </si>
  <si>
    <t>Megjegyzés</t>
  </si>
  <si>
    <t xml:space="preserve">Nettó egységár: </t>
  </si>
  <si>
    <t>Nettó összár:</t>
  </si>
  <si>
    <t xml:space="preserve">Nettó munkadíj egységár: </t>
  </si>
  <si>
    <t>Nettó munkadíj összár:</t>
  </si>
  <si>
    <t>Comap betaskin ötrétegű cső idomokkal</t>
  </si>
  <si>
    <t>26x3</t>
  </si>
  <si>
    <t>m</t>
  </si>
  <si>
    <t>32x3</t>
  </si>
  <si>
    <t>40x3.5</t>
  </si>
  <si>
    <t>50x4</t>
  </si>
  <si>
    <t>63x4,5</t>
  </si>
  <si>
    <t>Csőszigetelés (hűtésre, Insul tube, párazáró)</t>
  </si>
  <si>
    <t>26x13mm</t>
  </si>
  <si>
    <t>32x13mm</t>
  </si>
  <si>
    <t>42x13mm</t>
  </si>
  <si>
    <t>54x13mm</t>
  </si>
  <si>
    <t>64x13mm</t>
  </si>
  <si>
    <t>Mitsubishi termékek, hűtési rendszer kompletten (20-1988 számú alapján) egész épületre összessen: 28 db (Kiv. vállalás 15 db)</t>
  </si>
  <si>
    <t>Egyéb anyagok kivitelezői anyagkiírás szerint (idomok, menetes végek, T-k, stb.)</t>
  </si>
  <si>
    <t>cs</t>
  </si>
  <si>
    <t>Rögzítőelemek</t>
  </si>
  <si>
    <t xml:space="preserve">Nettó anyag egységár: </t>
  </si>
  <si>
    <t>Csőszigetelés (fűtésre, climaflex)</t>
  </si>
  <si>
    <t>Rehau átfolyásmérős osztó-gyűjtő tartozékokkal</t>
  </si>
  <si>
    <t>6 körös</t>
  </si>
  <si>
    <t>8 körös</t>
  </si>
  <si>
    <t>9 körös</t>
  </si>
  <si>
    <t>10 körös</t>
  </si>
  <si>
    <t>11 körös</t>
  </si>
  <si>
    <t>12 körös</t>
  </si>
  <si>
    <t>Rehau sarokcsap osztó-gyűjtőhöz</t>
  </si>
  <si>
    <t>1"</t>
  </si>
  <si>
    <t>pár</t>
  </si>
  <si>
    <t>Rehau falon kívüli osztó-gyűjtő szekrény 6 körös osztóhoz</t>
  </si>
  <si>
    <t>Rehau falon kívüli osztó-gyűjtő szekrény 8 körös osztóhoz</t>
  </si>
  <si>
    <t>Rehau falon kívüli osztó-gyűjtő szekrény 9 körös osztóhoz</t>
  </si>
  <si>
    <t>Rehau falon kívüli osztó-gyűjtő szekrény 10 körös osztóhoz</t>
  </si>
  <si>
    <t>Rehau falon kívüli osztó-gyűjtő szekrény 11 körös osztóhoz</t>
  </si>
  <si>
    <t>Rehau falon kívüli osztó-gyűjtő szekrény 12 körös osztóhoz</t>
  </si>
  <si>
    <t>Rehau motoros szelep osztóra 230V</t>
  </si>
  <si>
    <t>Osztócsatlakozó</t>
  </si>
  <si>
    <t>17x2</t>
  </si>
  <si>
    <t>Rehau csőhajlító ív (feláláshoz)</t>
  </si>
  <si>
    <t>Rehau rautherm padlőfűtés cső, idomokkal 240 méter/tekercs</t>
  </si>
  <si>
    <t>17x2mm</t>
  </si>
  <si>
    <t>tekercs</t>
  </si>
  <si>
    <t>Stiebel eltron CNS100 F, tartozékokkal</t>
  </si>
  <si>
    <t xml:space="preserve">használatbavételi enhedélyt nem érintő utómunka: </t>
  </si>
  <si>
    <t>Stiebel eltron CNS200 F, tartozékokkal</t>
  </si>
  <si>
    <t>Geberit PE lefolyócső idomokkal, párazáró szigeteléssel (esővíz, kondenz)</t>
  </si>
  <si>
    <t>Ø160</t>
  </si>
  <si>
    <t>Ø125</t>
  </si>
  <si>
    <t>Ø110</t>
  </si>
  <si>
    <t>Ø63</t>
  </si>
  <si>
    <r>
      <t>Ø50</t>
    </r>
    <r>
      <rPr>
        <sz val="11"/>
        <color rgb="FF000000"/>
        <rFont val="Calibri"/>
        <family val="2"/>
        <charset val="238"/>
      </rPr>
      <t/>
    </r>
  </si>
  <si>
    <t>Ø40</t>
  </si>
  <si>
    <t>Ø32</t>
  </si>
  <si>
    <t>Geberit silent dB20 PE lefolyócső idomokkal</t>
  </si>
  <si>
    <t>Mipolán cső 10-es, 20-as PVC-ben vezetve, idomokkal</t>
  </si>
  <si>
    <t>PVC lefolyócső idomokkal</t>
  </si>
  <si>
    <t>HL 21</t>
  </si>
  <si>
    <t>HL 905</t>
  </si>
  <si>
    <t>HL 406</t>
  </si>
  <si>
    <t>HL138 kettős klímaszifon</t>
  </si>
  <si>
    <t>COMAP  ötrétegű cső idomokkal, rögzítéssel</t>
  </si>
  <si>
    <t>Ø16x2</t>
  </si>
  <si>
    <t>Ø20x2</t>
  </si>
  <si>
    <t>Ø26x3</t>
  </si>
  <si>
    <t>Ø32x3</t>
  </si>
  <si>
    <t>Ø40x3.5</t>
  </si>
  <si>
    <t>Ø50x4</t>
  </si>
  <si>
    <t>Hőszigetelés (hálózati vízre)</t>
  </si>
  <si>
    <t>Ø18</t>
  </si>
  <si>
    <t>Ø22</t>
  </si>
  <si>
    <t>Ø28</t>
  </si>
  <si>
    <t>Ø35</t>
  </si>
  <si>
    <t>Ø54</t>
  </si>
  <si>
    <t>Padlóösszefolyó HL 510 Npr</t>
  </si>
  <si>
    <t>Falba süllyeszthető dobozban strangszabályzó 1/2" cirkulációs vezetékhez, Herz</t>
  </si>
  <si>
    <t>Vizelde: Alföldi típusú félporcelán vizelde berendezés fali szerelőkerettel, süllyesztett automata infra öblítő rendszerrel, szerelő készlettel, víz és szennyvíz oldali bekötéssel, felszerelve.</t>
  </si>
  <si>
    <t>Építészeti kiírásban</t>
  </si>
  <si>
    <t>mosdó</t>
  </si>
  <si>
    <t>Alföldi típusú falra szerelhető fehér színű, félporcelán, 400-600 mm széles, belsőépítésszel egyeztetendő kivitelben mosdókagyló, fehér színű félporcelán szifontakaróval, lefolyó szeleppel, S szifonnal, dugóval és gyöngylánccal. KLUDI nyomógombos keverő csapteleppel, 2db tartalék sarokszeleppel, falikoronggal, víz és szennyvíz oldali bekötéssel, felszerelve.</t>
  </si>
  <si>
    <t>Mosdó pultba: Alföldi típusú bútorba építhető fehér színű, félporcelán, belsőépítésszel egyeztetendő kivitelben mosdókagyló, fehér színű félporcelán szifontakaróval, lefolyó szeleppel, S szifonnal, dugóval és gyöngylánccal. KLUDI Standard egykarú keverő csapteleppel, 2db tartalék sarokszeleppel, falikoronggal, víz és szennyvíz oldali bekötéssel, felszerelve.</t>
  </si>
  <si>
    <t>Falikút: Falikút két csaplyukkal acéllemezből, kívül-belül fehérre tűzzománcozva, 1/2" lefolyószeleppel, bűzelzáróval, falra szerelve, 2 db légbeszívós, tömlővéges kifolyószeleppel (Mofém 210/ST), tartalékelzárókkal, rögzítőcsavarral, szifonnal ellátva, víz és szennyvízoldali bekötéssel</t>
  </si>
  <si>
    <t>Zuhany 900x900 Ravak zuhanytálcával, bűzzár szifonnal (HL), Mofém falon kívüli zahanycsappal, kézi zuhannyal, flexibilis zuhanycsővel, tartóval</t>
  </si>
  <si>
    <t>WC</t>
  </si>
  <si>
    <t>Alföldi típusú falra szerelhető, félporcelán, mélyöblítésű, fehér színű WC csésze, 6 liter mennyiségű vízhez, műanyagülőkével, tartalékelzáró sarokszeleppel, falikoronggal, Geberit Duofix  II. falsík alatti öblítőtartállyal, 2 mennyiségű öblítő rendszerrel, Sigma 01 nyomólappal, víz és szennyvíz oldali bekötéssel, felszerelve, ülőkével, WC kefével, WC papír tartóval, piperékkel, tartozékokkal</t>
  </si>
  <si>
    <t>Honeywell Miniplus nyomáscsökkentő vízszűrővel, tartozékokkal 2"</t>
  </si>
  <si>
    <t>Golyóscsap 2"</t>
  </si>
  <si>
    <t>Visszacsapószelep 2"</t>
  </si>
  <si>
    <t>Légbeszívó szelep</t>
  </si>
  <si>
    <t>1/2"</t>
  </si>
  <si>
    <t xml:space="preserve">Csatornavezeték szakaszos nyomástartás próbája vízzel, 400 mm külső átmérőig
</t>
  </si>
  <si>
    <t xml:space="preserve">Vízvezeték szakaszos és hálózati nyomáspróbája vízzel, 200 mm külső átmérőig
</t>
  </si>
  <si>
    <t xml:space="preserve">Csővezetékek fertőtlenítése, 400 NÁ-ig
</t>
  </si>
  <si>
    <t>Összesen: (Nettó)</t>
  </si>
  <si>
    <t>Összesen (bruttó)</t>
  </si>
  <si>
    <t>Zeparo cyclone zchm50 mágneses iszapleválasztó</t>
  </si>
  <si>
    <t>Import 6/4" KBH golyóscsap</t>
  </si>
  <si>
    <t>6/4" visszacsapószelep</t>
  </si>
  <si>
    <t>Mikrobuborék leválasztó NA 65 ellenkarimákkal</t>
  </si>
  <si>
    <t>ESBE VRG 231 2" szeleptest, ARA 635 motorral</t>
  </si>
  <si>
    <t>5 lyukas tágulási tartály fűtéshez</t>
  </si>
  <si>
    <t>5 lyukas tágulási tartály (réz) HMV-hez</t>
  </si>
  <si>
    <t>Véletlen elzárás ellen védett elzáró 1"</t>
  </si>
  <si>
    <t>6 baros biztonsági szelep HMV-hez</t>
  </si>
  <si>
    <t>Manométer 4 baros alsós</t>
  </si>
  <si>
    <t>Manométerhez 1/2" szűkítő</t>
  </si>
  <si>
    <t>Manométer 10 baros alsós</t>
  </si>
  <si>
    <t>1/2" kézi légtelenítő</t>
  </si>
  <si>
    <t>3 baros biztonsági szelep 1/2"</t>
  </si>
  <si>
    <t>100 literes HMV tágulási tartály</t>
  </si>
  <si>
    <t>500 literes fűtési álló tágulási tartály 3/4" KM csatlakozóval</t>
  </si>
  <si>
    <t>1/2" kazántöltő-ürítő csap</t>
  </si>
  <si>
    <t>Heizer ARV/ACR-3 puffer tartály szigeteléssel</t>
  </si>
  <si>
    <t>Heizer ATV 2000 HMV tartály hőcserélő nélküli szigeteléssel 12 kW fűtőpatronnal</t>
  </si>
  <si>
    <t>Grundfos Magna3 32-100 szivattyú, elzárós csavarzattal</t>
  </si>
  <si>
    <t>Wilo top z 40/7 elzárós szivattyú csavarzattal</t>
  </si>
  <si>
    <t>89 steel press cső idomokkal</t>
  </si>
  <si>
    <t>Áttörés vezetékek részére, helyreállítással</t>
  </si>
  <si>
    <t>Szellőzővezetékek hőszigetelése ragasztással, szintetikus gumi alapú lap, tekercselt lap szigetelőanyaggal, ragasztással, egy rétegben NMC Insul Roll lap tekercsben, falvastagság: 19mm</t>
  </si>
  <si>
    <t xml:space="preserve">m2     </t>
  </si>
  <si>
    <t>Négyszög keresztmetszetű légcsatorna és idomaik szerelése,  tartószerkezet nélkül, légcsatorna horganyzott acéllemezből, lemezvastagság: 0,6 mm és 0,7 mm, 100-900 mm oldalhosszúság között szögletes légcsatorna, egyenes, horganyzott acéllemezből, lemez vastagság: 0,7 mm</t>
  </si>
  <si>
    <t>Négyszög keresztmetszetű légcsatorna és idomaik szerelése,  tartószerkezet nélkül, légcsatorna idomok horganyzott acéllemezből,  (ív, könyök, kitérő, elágazó, "T", szűkítő, átmeneti,  légrács felvételére alkalmas idomok) lemezvastagság: 0,6 mm és 0,7 mm, 100-900 mm oldalhosszúság között VL légcsatorna idom, horganyozott acéllemezből, 0,6/900 mm, (C tömörséggel)</t>
  </si>
  <si>
    <t>Kör keresztmetszetű légcsatorna és idomaik szerelése,  tartószerkezet nélkül, spirálkorcolt lemezcső, horganyzott acéllemezből, NÁ 63-150 mm között LINDAB SR spirálkorcolt lemezcső, horganyzott acéllemezből, lemez vtg. 0,5 mm, DN 100</t>
  </si>
  <si>
    <t xml:space="preserve">m      </t>
  </si>
  <si>
    <t>Kör keresztmetszetű légcsatorna és idomaik szerelése,  tartószerkezet nélkül, spirálkorcolt lemezcső, horganyzott acéllemezből, NÁ 63-150 mm között LINDAB SR spirálkorcolt lemezcső, horganyzott acéllemezből, lemez vtg. 0,5 mm, DN 125</t>
  </si>
  <si>
    <t>Kör keresztmetszetű légcsatorna és idomaik szerelése,  tartószerkezet nélkül, spirálkorcolt lemezcső, horganyzott acéllemezből, NÁ 160-250 mm között LINDAB SR spirálkorcolt lemezcső, horganyzott acéllemezből, lemez vtg. 0,5 mm, DN 160</t>
  </si>
  <si>
    <t>Kör keresztmetszetű légcsatorna és idomaik szerelése,  tartószerkezet nélkül, spirálkorcolt lemezcső, horganyzott acéllemezből, NÁ 160-250 mm között LINDAB SR spirálkorcolt lemezcső, horganyzott acéllemezből, lemez vtg. 0,5 mm, DN 200</t>
  </si>
  <si>
    <t>Kör keresztmetszetű légcsatorna és idomaik szerelése,  tartószerkezet nélkül, spirálkorcolt lemezcső, horganyzott acéllemezből, NÁ 160-250 mm között LINDAB SR spirálkorcolt lemezcső, horganyzott acéllemezből, lemez vtg. 0,6 mm, DN 250</t>
  </si>
  <si>
    <t>Kör keresztmetszetű légcsatorna és idomaik szerelése,  tartószerkezet nélkül, horganyzott acéllemez idomok spirálkorcolt  vagy hajlítható lemezcsőhöz, NÁ 80-150 mm között, elágazó idom LINDAB SAFE TCPU préselt T-idom, gumitömítéssel, horganyzott acéllemezből, DN 100/100</t>
  </si>
  <si>
    <t xml:space="preserve">db     </t>
  </si>
  <si>
    <t>Kör keresztmetszetű légcsatorna és idomaik szerelése,  tartószerkezet nélkül, horganyzott acéllemez idomok spirálkorcolt  vagy hajlítható lemezcsőhöz, NÁ 80-150 mm között, elágazó idom LINDAB SAFE TCPU préselt T-idom, gumitömítéssel, horganyzott acéllemezből, DN 125/100</t>
  </si>
  <si>
    <t>Kör keresztmetszetű légcsatorna és idomaik szerelése,  tartószerkezet nélkül, horganyzott acéllemez idomok spirálkorcolt  vagy hajlítható lemezcsőhöz, NÁ 80-150 mm között, elágazó idom LINDAB SAFE TCPU préselt T-idom, gumitömítéssel, horganyzott acéllemezből, DN 125/125</t>
  </si>
  <si>
    <t>Kör keresztmetszetű légcsatorna és idomaik szerelése,  tartószerkezet nélkül, horganyzott acéllemez idomok spirálkorcolt  vagy hajlítható lemezcsőhöz, NÁ 80-150 mm között, szűkítő idom LINDAB SAFE RCFU  préselt koncentrikus szűkítő idom, gumitömítéssel, horganyzott acéllemezből, DN 125/100</t>
  </si>
  <si>
    <t>Kör keresztmetszetű légcsatorna és idomaik szerelése,  tartószerkezet nélkül, horganyzott acéllemez idomok spirálkorcolt  vagy hajlítható lemezcsőhöz, NÁ 80-150 mm között, ív, könyök idom LINDAB SAFE BU 90° -os préselt könyökidom, gumitömítéssel, horganyzott acéllemezből, DN 100</t>
  </si>
  <si>
    <t>Kör keresztmetszetű légcsatorna és idomaik szerelése,  tartószerkezet nélkül, horganyzott acéllemez idomok spirálkorcolt  vagy hajlítható lemezcsőhöz, NÁ 80-150 mm között, ív, könyök idom LINDAB SAFE BU 90° -os préselt könyökidom, gumitömítéssel, horganyzott acéllemezből, DN 125</t>
  </si>
  <si>
    <t>Kör keresztmetszetű légcsatorna és idomaik szerelése,  tartószerkezet nélkül, horganyzott acéllemez idomok spirálkorcolt  vagy hajlítható lemezcsőhöz, NÁ 160-250 mm között, elágazó idom LINDAB SAFE TCPU préselt T-idom, gumitömítéssel, horganyzott acéllemezből, DN 160/100</t>
  </si>
  <si>
    <t>Kör keresztmetszetű légcsatorna és idomaik szerelése,  tartószerkezet nélkül, horganyzott acéllemez idomok spirálkorcolt  vagy hajlítható lemezcsőhöz, NÁ 160-250 mm között, elágazó idom LINDAB SAFE TCPU préselt T-idom, gumitömítéssel, horganyzott acéllemezből, DN 160/125</t>
  </si>
  <si>
    <t>Kör keresztmetszetű légcsatorna és idomaik szerelése,  tartószerkezet nélkül, horganyzott acéllemez idomok spirálkorcolt  vagy hajlítható lemezcsőhöz, NÁ 160-250 mm között, elágazó idom LINDAB SAFE TCPU préselt T-idom, gumitömítéssel, horganyzott acéllemezből, DN 160/160</t>
  </si>
  <si>
    <t>Kör keresztmetszetű légcsatorna és idomaik szerelése,  tartószerkezet nélkül, horganyzott acéllemez idomok spirálkorcolt  vagy hajlítható lemezcsőhöz, NÁ 160-250 mm között, elágazó idom LINDAB SAFE TCPU épített T-idom, gumitömítéssel, horganyzott acéllemezből, DN 200/100</t>
  </si>
  <si>
    <t>Kör keresztmetszetű légcsatorna és idomaik szerelése,  tartószerkezet nélkül, horganyzott acéllemez idomok spirálkorcolt  vagy hajlítható lemezcsőhöz, NÁ 160-250 mm között, elágazó idom LINDAB SAFE TCPU épített T-idom, gumitömítéssel, horganyzott acéllemezből, DN 200/125</t>
  </si>
  <si>
    <t>Kör keresztmetszetű légcsatorna és idomaik szerelése,  tartószerkezet nélkül, horganyzott acéllemez idomok spirálkorcolt  vagy hajlítható lemezcsőhöz, NÁ 160-250 mm között, elágazó idom LINDAB SAFE TCPU épített T-idom, gumitömítéssel, horganyzott acéllemezből, DN 250/100</t>
  </si>
  <si>
    <t>Kör keresztmetszetű légcsatorna és idomaik szerelése,  tartószerkezet nélkül, horganyzott acéllemez idomok spirálkorcolt  vagy hajlítható lemezcsőhöz, NÁ 160-250 mm között, elágazó idom LINDAB SAFE TCPU épített T-idom, gumitömítéssel, horganyzott acéllemezből, DN 250/125</t>
  </si>
  <si>
    <t>Kör keresztmetszetű légcsatorna és idomaik szerelése,  tartószerkezet nélkül, horganyzott acéllemez idomok spirálkorcolt  vagy hajlítható lemezcsőhöz, NÁ 160-250 mm között, elágazó idom LINDAB SAFE TCPU épített T-idom, gumitömítéssel, horganyzott acéllemezből, DN 250/160</t>
  </si>
  <si>
    <t>Kör keresztmetszetű légcsatorna és idomaik szerelése,  tartószerkezet nélkül, horganyzott acéllemez idomok spirálkorcolt  vagy hajlítható lemezcsőhöz, NÁ 160-250 mm között, szűkítő idom LINDAB SAFE RCFU  préselt koncentrikus szűkítő idom, gumitömítéssel, horganyzott acéllemezből, DN 160/100</t>
  </si>
  <si>
    <t>Kör keresztmetszetű légcsatorna és idomaik szerelése,  tartószerkezet nélkül, horganyzott acéllemez idomok spirálkorcolt  vagy hajlítható lemezcsőhöz, NÁ 160-250 mm között, szűkítő idom LINDAB SAFE RCFU  préselt koncentrikus szűkítő idom, gumitömítéssel, horganyzott acéllemezből, DN 160/125</t>
  </si>
  <si>
    <t>Kör keresztmetszetű légcsatorna és idomaik szerelése,  tartószerkezet nélkül, horganyzott acéllemez idomok spirálkorcolt  vagy hajlítható lemezcsőhöz, NÁ 160-250 mm között, szűkítő idom LINDAB SAFE RCFU  préselt koncentrikus szűkítő idom, gumitömítéssel, horganyzott acéllemezből, DN 200/160</t>
  </si>
  <si>
    <t>Kör keresztmetszetű légcsatorna és idomaik szerelése,  tartószerkezet nélkül, horganyzott acéllemez idomok spirálkorcolt  vagy hajlítható lemezcsőhöz, NÁ 160-250 mm között, szűkítő idom LINDAB SAFE RCFU  préselt koncentrikus szűkítő idom, gumitömítéssel, horganyzott acéllemezből, DN 250/200</t>
  </si>
  <si>
    <t>Kör keresztmetszetű légcsatorna és idomaik szerelése,  tartószerkezet nélkül, hajlítható lemezcső, alumínium lemezből, NÁ 63-150 mm között LINDAB FBLDFSL hajlítható lemezcső, alumíniumból, DN 100</t>
  </si>
  <si>
    <t>Kör keresztmetszetű légcsatorna és idomaik szerelése,  tartószerkezet nélkül, hajlítható lemezcső, alumínium lemezből, NÁ 63-150 mm között LINDAB FBLDFSL hajlítható lemezcső, alumíniumból, DN 125</t>
  </si>
  <si>
    <t>Kör keresztmetszetű légcsatorna és idomaik szerelése,  tartószerkezet nélkül, hajlítható lemezcső, alumínium lemezből, NÁ 160-250 mm között LINDAB FBLDFSL hangszigetelt hajlítható lemezcső, alumíniumból, DN 160</t>
  </si>
  <si>
    <t>Kör keresztmetszetű légcsatorna és idomaik szerelése,  tartószerkezet nélkül, hajlítható lemezcső, alumínium lemezből, NÁ 160-250 mm között LINDAB FBLDFSL hangszigetelt hajlítható lemezcső, alumíniumból, DN 200</t>
  </si>
  <si>
    <t>Légcsatorna tartószerkezetei, felfüggesztései, négyszög keresztmetszetű légcsatorna, tartószerkezete, 100-500 mm oldalhosszúság között</t>
  </si>
  <si>
    <t>Légcsatorna tartószerkezetei, felfüggesztései, négyszög keresztmetszetű légcsatorna, tartószerkezete, 500-1000 mm oldalhosszúság között</t>
  </si>
  <si>
    <t>Légcsatorna tartószerkezetei, felfüggesztései, kör keresztmetszetű légcsatorna függesztései, NÁ 80-150 mm között</t>
  </si>
  <si>
    <t>Légcsatorna tartószerkezetei, felfüggesztései, kör keresztmetszetű légcsatorna függesztései, NÁ 160-250 mm között</t>
  </si>
  <si>
    <t>Négyszög keresztmetszetű fixzsalu, túlnyomást kibocsátó zsalu felszerelése falnyílásba, felületnagyság: 0,80-1,20 m˛ között Lindab H1esővédő fix zsalu,  H/B = 900x1200 mm</t>
  </si>
  <si>
    <t>Négyszög keresztmetszetű mennyezeti befúvók, vagy elszívók felszerelése, légcsatornára, ill. csatlakozó dobozra, felületnagyság: 0,1 m˛-ig TROX VDW-Q-Z-H-M/300x8 (be-4) örvénybefúvó állítható terelőlamellákkal, négyzet alakú, oldal csatl., szeleppel, hg.acél</t>
  </si>
  <si>
    <t>Négyszög keresztmetszetű mennyezeti befúvók, vagy elszívók felszerelése, légcsatornára, ill. csatlakozó dobozra, felületnagyság: 0,1 m˛-ig TROX VDW-Q-A-H-M/300x8 (el-4) elszívó  terelőlamellákkal, négyzet alakú, oldal csatl., szeleppel, hg.acél</t>
  </si>
  <si>
    <t>Egyéb befúvó és elszívó szerkezetek, kör keresztmetszetű légszelep felszerelése lemezcsatornára, NÁ 350 mm-ig TROX LVS/100 elszívó légszelep, acéllemezből, (el-1)</t>
  </si>
  <si>
    <t>Egyéb befúvó és elszívó szerkezetek, kör keresztmetszetű légszelep felszerelése lemezcsatornára, NÁ 350 mm-ig TROX LVS/125 elszívó légszelep, acéllemezből, (el-2)</t>
  </si>
  <si>
    <t>Kör keresztmetszetű, csappantyú, pillangószelep felszerelése, lemezcsatornára, NÁ 350 mm-ig TROX VFR 100 szabályozószelep, kézi mozgatással, gumitömítéssel, horganyzott acélból, DN 100</t>
  </si>
  <si>
    <t>Kör keresztmetszetű, csappantyú, pillangószelep felszerelése, lemezcsatornára, NÁ 350 mm-ig TROX VFR 125 szabályozószelep, kézi mozgatással, gumitömítéssel, horganyzott acélból, DN 125</t>
  </si>
  <si>
    <t>Kör keresztmetszetű, csappantyú, pillangószelep felszerelése, lemezcsatornára, NÁ 350 mm-ig TROX VFR 160 szabályozószelep, kézi mozgatással, gumitömítéssel, horganyzott acélból, DN 160</t>
  </si>
  <si>
    <t>Négyszög keresztmetszetű hangtompító elhelyezése tartószerkezettel, 1,25 m hosszú elem, felületnagyság: 0,11-0,30 m˛ között TROX hangtompító 900 x 300 mm</t>
  </si>
  <si>
    <t>Kompakt szellőztetőberendezések elhelyezése, 6.000 m3/h-ig WOLF CKL-4700 evo (LK-5) kompakt álló légkezelő berendezés kereszt-ellenáramú hővisszanyerővel, elektromos fűtőelemmel, Vbe=4.300m3/h Vel=4.300m3/h deltap=450Pa gyári automatikával, gyári beüzemeléssel, WOLF ajánlatban szereplő kiegészítő tételekkel.</t>
  </si>
  <si>
    <t>Légtechnikai rendszer komplett beszabályozása mérés alapján, jegyzőkönyv készítéssel</t>
  </si>
  <si>
    <t>Felirati táblák és nyilak elhelyezése szellőzővezetékekre és berendezésekre</t>
  </si>
  <si>
    <t>Munkanem összesen:</t>
  </si>
  <si>
    <t>Geberit PE lefolyócső idomokkal</t>
  </si>
  <si>
    <t>Ø50</t>
  </si>
  <si>
    <t>HL660/2</t>
  </si>
  <si>
    <t>PVC KG cső, idomokkal</t>
  </si>
  <si>
    <t>Ø200</t>
  </si>
  <si>
    <t>Ø250</t>
  </si>
  <si>
    <t>Ø315</t>
  </si>
  <si>
    <t>Ø400</t>
  </si>
  <si>
    <t>Wavin Caf 3113 tisztítóakna, teleszkópcsővel, gallérral, zöld területi fedlappal, tartozékokkal</t>
  </si>
  <si>
    <t>Wavin Caf 4113 tisztítóakna, teleszkópcsővel, gallérral, zöld területi fedlappal, tartozékokkal</t>
  </si>
  <si>
    <t>Wavin Caf 3163 tisztítóakna, teleszkópcsővel, gallérral, zöld területi fedlappal, tartozékokkal</t>
  </si>
  <si>
    <t>Wavin Caf 1163 tisztítóakna, teleszkópcsővel, gallérral, zöld területi fedlappal, tartozékokkal</t>
  </si>
  <si>
    <t>Wavin Caf 4163 tisztítóakna, teleszkópcsővel, gallérral, zöld területi fedlappal, tartozékokkal</t>
  </si>
  <si>
    <t>Wavin Caf 4203 tisztítóakna, teleszkópcsővel, gallérral, zöld területi fedlappal, tartozékokkal</t>
  </si>
  <si>
    <t>Wavin Caf 3203 tisztítóakna, teleszkópcsővel, gallérral, zöld területi fedlappal, tartozékokkal</t>
  </si>
  <si>
    <t>Egyedi tisztítóakna 250-es csőhöz fedlappal, kompletten, mászható</t>
  </si>
  <si>
    <t>Egyedi tisztítóakna 315-ös csőhöz fedlappal, kompletten, mászható</t>
  </si>
  <si>
    <t>Egyedi tisztítóakna 400-as csőhöz fedlappal, kompletten, mászható</t>
  </si>
  <si>
    <t>Wavin 32 KPE cső, idomokkal, védőcsővel</t>
  </si>
  <si>
    <t>Wavin 50 KPE cső, idomokkal, védőcsővel</t>
  </si>
  <si>
    <t>Földmunka, folyókák, tetőösszefolyók, egyéb nem gépészeti munkafázisokat nem tartalmazza gépész kiírás!!!</t>
  </si>
  <si>
    <t>Műszaki kivitelezési feltételek</t>
  </si>
  <si>
    <t>Az alábbi megjegyzések a teljes gépészeti költségvetés kiírásra, és annak minden tételére vonatkoznak! Ugyanez igaz a beüzemelés és feliratozás részben szereplő összes tételre.</t>
  </si>
  <si>
    <t>Jelen kiírás csak az épületgépészethez szükséges rendszerelemeket tartalmazza, önállóan nem, csak a kapcsolódó műszaki leírással, és egyéb szakági (épitészet, elektromos, statikus; belsőépítész...stb) tervdokumentációval együtt kezelhető. Az itt nem részletezett tételek fenti dokumentumokban, valamint a vonatkozó szabványokban (DIN,MSZ..stb), jogszabályokban és kormányrendeletekben rögzítettek szerint alakítandók ki.</t>
  </si>
  <si>
    <t xml:space="preserve">A kiírásban szereplő tételek beárazásakor az egységárban szerepeltetni kell minden olyan segéd és főanyagot, amely a nevezett tétel elkészítéséhez,beszereléséhez és beüzemeléséhez szükséges. Minden tételnél figyelembe kell venni a gyártás, beszerzés, helyszínre szállítás, a beépítés helyére juttatás, összeszerelés és rendszerbe illesztés összes fő- és járulékos költségét. </t>
  </si>
  <si>
    <t>Csak első osztályú és az ÉMI álltal minősített anyagok kerülhetnek beépítésre.
Minden tételhez kalkulálni kell a tételben szereplő berendezés Hőszigetelési és egyéb szerelési munkáknál / elem rögzítéséhez, tartózásához (függesztéséhez, támasztásához) szükséges szerkezeteket is.</t>
  </si>
  <si>
    <t>A Kivitelező a beárazását úgy készítse, hogy működőképes, a vonatkozó szabványoknak és jogszabályoknak megfelelő, a beruházó, valamint a műszaki ellenőr által elfogadható, a hatóságok, és a szolgáltatók által jóváhagyható (átvehető) minőségű rendszert kapjon, ezért minden tétel kompletten egymáshoz kapcsolódva szerepeljen a beárazásban. Ha van olyan tétel, ami jelen kiírásnak nem része, és az adott gépészeti rendszer működéséhez elengedhetetlen, a kivitelező haladéktalanul árazza be a hiányzó tételt, illetve értesítse a tervezőt.</t>
  </si>
  <si>
    <t>A kiírásban szereplő mennyiségek tájékoztató jellegűek, a felhasznált anyagok és berendezések mennyiségei a rajzi tervdokumentáció szerintiek. Amennyiben a berendezésekben eltérést talál a kivitelező a rajzi tervdokumentáció és az árazatlan költségvetési kiírás között, haladéktalanul értesíteni kell a tervezőt a szükséges mennyiségek megállapítása érdekében.</t>
  </si>
  <si>
    <t xml:space="preserve">Kivitelező feladata a szükséges számú és méretű födém valamint vasbeton fal és téglafal áttörés elkészítése. A helyreállítás építészeti kiírásban szerepel.  Feladata továbbá, az összes gépészeti tartózás méretezése (függesztendő/támasztandó súlyra, szélterhelésre, stb.), tartó szerelési terv készítése.
Tartószerkezetek árazása minden esetben az egyes tételeknél történik, a kiírásban külön tartó tételek a Megrendelő igényének megfelelően nincsenek! </t>
  </si>
  <si>
    <t>Minden berendezést, csővezetéket és gépészeti elemet annak komplett tartózásával, valamint a tartózás elkészítéséhez kapcsolódó járulékos költségekkel (pl. tartó méretezése, építése, stb.) együtt, egy tételben kell szerepeltetni az ajánlatban!
Kivetelezőnek az épületgépészeti rendszerek és berendezések feliratozását az üzemeltető szabályai szerint kell elvégeznie (általánosan minden tételre vonatkozóan).</t>
  </si>
  <si>
    <t>Kivitelező köteles csatolni minden berendezéshez és berendezési tárgyhoz az átadási dokumentáció mellékleteként az egyes berendezések és berendezési tárgyak használati útmutatóját,műszaki adatlapját,gépkönyvét, valamint ezek oktatási kézikönyvét is.</t>
  </si>
  <si>
    <t>Minden esetben a megjelölt gyártmányt kell szerepeltetni az ajánlatban, az alternatív termékeket külön sorban kell feltüntetni!</t>
  </si>
  <si>
    <t>A Kivitelezőnek kötelessége betartani a gyártó/forgalmazó álltal meghatározott beszerelési és üzembehelyezési,utasításokat és az azokra vonatkozó előírásait.</t>
  </si>
  <si>
    <t>Engedélyköteles berendezések, és részegységek, valamint Magyarországra importált, jóváhagyással forgalmazási engedéllyel nem rendelkező részeségek bevizsgálása, helyi engedélyeztetése hatósági bejegyzése szükséges. Ennek költsége minden esetben a kivitelezőt terheli.</t>
  </si>
  <si>
    <t>Minden az építkezésen a kivitelező anyagából keletkező hulladék, törmelék és maradék anyag az alvállalkozó tulajdonát képezi. 
Az építkezés területéről ezen hulladék, törmelék és maradék anyagok szakszerű hatósági előírásoknak megfelelő elszállítása, hulladék kezelése,szelektálása, értékesítése az alvállallkozó felelőssége, és szerződéses feladatát képezi.</t>
  </si>
  <si>
    <t>A szerződés megkötése előtt a kivitelezőnek egyeztetnie szükséges a Beruházóval és a Belsőépítész tervezővel a berendezések kiviteléről (pl.: szín, kivitel,desing stb.).</t>
  </si>
  <si>
    <t>Az ajánlattevő köteles egy működőképes és egyben teljes komplett berendezés kivitelezést elkészíteni.</t>
  </si>
  <si>
    <t>A gépészeti szakágaknál kiírt berendezések elektromos bekötését szükséges szerelési segédanyagokkal mint járulékos munkákkal számolnia  kell a a kivitelezőnek az egységáraknál.</t>
  </si>
  <si>
    <t>A szereléshez és kivitelezésehez szükséges állvány, segédszerkezetek, gép költségek, szerszámok, emelőberendezések, daru, szállítószalag költségét az egységárskba bele kell kalkulálnia a kivitelezőnek.</t>
  </si>
  <si>
    <t>Minden csővezeték és légcsatorna a szerelést, a hőszigetelést követően öntapadó vízálló matricával fel kell iratozni. A tájékoztató felirat tartamazza:
rendszer és közeg megnevezése,közegáramlás iránya. A felirati matricákat rendszer szerint azonos távolságban 2m-ként kell elhelyezni. A költségeket az összárajánlat tartalmazza.</t>
  </si>
  <si>
    <t>A cső tartószerkezeteket minden esteben a kereskedelemben járatos, kapható HILTI, MÜPRO (vagy egyenértékű) testhang terjedést gátló gumibetéstes kivitelben kell elkészíteni.</t>
  </si>
  <si>
    <t xml:space="preserve">Dróttal történő rögzítések, direkt utólag ráhegesztett konzolok nem megengedettek. </t>
  </si>
  <si>
    <t>A kivitelező vállalkozót terhelik az átadás-átvételi eljárások során a gépészeti rendszerek megfelelő működésének igazolásához szükséges ellenőrző mérések elvégzésének költségei.</t>
  </si>
  <si>
    <t>A fenti feltételeket tudomásul vettük, és az ajánlat elkészítésénél maradéktalanul figyelembe vettük!</t>
  </si>
  <si>
    <t>Cégszerű aláírás (alvállalkozó) PH.:
Dátum:</t>
  </si>
  <si>
    <t>MUNKANEMENKÉNTI ÖSSZESÍTŐ</t>
  </si>
  <si>
    <t>KIVITELEZŐI ÁRAJÁNLAT ÖLTÖZŐ ÉPÜLET BEFEJEZŐ MUNKÁIRA</t>
  </si>
  <si>
    <t>Kivitelezői megj. :</t>
  </si>
  <si>
    <t>BEFEJEZŐ MUNKÁK TARTALMA:</t>
  </si>
  <si>
    <t>1. padló rétegnred elkészítése vasalt lemezalaptól a 7 cm vtg vasalt aljzatbetonig- építészeti tervek alapján- az épület egészére nettó 900,90 m2 alapterület</t>
  </si>
  <si>
    <t>2. válaszfalak falazása, vakolása, festése az épület egészére</t>
  </si>
  <si>
    <t>3. állmennyezet készítése az alaprajzon Ö.001-Ö043 jelű helyiségeire vonatkozóan (nettó:622,9 m2)</t>
  </si>
  <si>
    <t>4. burkolatok készítése az alaprajzon Ö.001-Ö043 jelű helyiségeire vonatkozóan (nettó:622,9 m2)</t>
  </si>
  <si>
    <t>5. szaniterek, öltözőszekrények, beépített bútorok elkészítése az alaprajzon Ö.001-Ö043 jelű helyiésegeire vonatkozóan</t>
  </si>
  <si>
    <t>6. belső nyílászárók elhelyezése az alaprajzon Ö.001-Ö043 jelű helyiségeire vonatkozóan</t>
  </si>
  <si>
    <t>7. villamos, gépész, tűzvédelmi berendezések elkészítése az épület egészére</t>
  </si>
  <si>
    <t>8. Bádogozási munkákat és külső homlokzatot érintő, lelátóval összefüggő lakatos szerkezeteket, külső nyílászárókaz azok működtetését nem tartalmazza!</t>
  </si>
  <si>
    <t>9. Nem tartalmazza az épület külső részét érintő szivárgó, alagcsövezés, ácsmunkákat!</t>
  </si>
  <si>
    <t>Megj.: Szaniterek és egyéb bútorok nem voltak a tételek között azokat az "asztalosszerkezetek" munkanemeknél költségeltük!</t>
  </si>
  <si>
    <t>Munkanem megnevezése</t>
  </si>
  <si>
    <t>Anyag + Díj</t>
  </si>
  <si>
    <t>12. Felvonulási létesítmények, költségtérítések</t>
  </si>
  <si>
    <t>15. Zsaluzás és állványozás</t>
  </si>
  <si>
    <t>22. Szivárgó építés, alagcsövezés</t>
  </si>
  <si>
    <t>31. Helyszíni beton és vasbeton munka</t>
  </si>
  <si>
    <t>33. Falazás és egyéb kőművesmunkák</t>
  </si>
  <si>
    <t>35. Ácsmunka</t>
  </si>
  <si>
    <t>36. Vakolás és rabicolás</t>
  </si>
  <si>
    <t>39. Szárazépítés</t>
  </si>
  <si>
    <t>42. Burkolás</t>
  </si>
  <si>
    <t>43. Bádogozás</t>
  </si>
  <si>
    <t>44. Fa és műanyag nyílászárók, asztalosszerkezetek</t>
  </si>
  <si>
    <t>45. Fém nyílászárók és lakatosszerkezetek</t>
  </si>
  <si>
    <t>47. Felületképzés</t>
  </si>
  <si>
    <t>48. Szigetelés</t>
  </si>
  <si>
    <t>KÖLTSÉGVETÉS</t>
  </si>
  <si>
    <t>ÖLTÖZŐ ÉPÜLET</t>
  </si>
  <si>
    <t>Tétel megnevezése</t>
  </si>
  <si>
    <t>Egys.</t>
  </si>
  <si>
    <t>Díj 
összesen</t>
  </si>
  <si>
    <t>A+D
összesen</t>
  </si>
  <si>
    <t>Ajánlattevő itt adja meg a kivitelezési munka teljeskörű megvalósításához szükséges organizációs és egyéb járulékos költségek összegét, melyeket a tételek normái nem tartalmaznak, illetve az egységárak képzése során nem vett figyelembe.</t>
  </si>
  <si>
    <t>K19-090</t>
  </si>
  <si>
    <t>Építés során keletkező törmelék (vágási veszteség, csomagolóanyag, stb.) konténeres elszállítása, lerakása, lerakóhelyi díjjal, az építési terület általános takarítása</t>
  </si>
  <si>
    <t>ktg.</t>
  </si>
  <si>
    <t>K19-100</t>
  </si>
  <si>
    <t>Egyéb organizációs és járulékos költség, mellyel Ajánlattevő az egységárak képzése során nem kalkulált (a költségekről külön részletezést szükséges mellékelni)</t>
  </si>
  <si>
    <t>12. Felvonulási létesítmények, költségtérítések összesen:</t>
  </si>
  <si>
    <t>K15-012</t>
  </si>
  <si>
    <t>Bakállvány vagy létraállvány készítése pallóterítéssel, 2,00 kN/m² terhelhetőséggel, 2,00 m munkapadló magasságig (4,0 m homlokzatmagasságig)</t>
  </si>
  <si>
    <t>m2</t>
  </si>
  <si>
    <t>K15-016</t>
  </si>
  <si>
    <t>Mozgatható (guruló) és egyéb könnyű munkaállványok, létra- vagy bakállványok készítése, áthelyezése, 2,0 m járólapmagasság felett, homlokzati munkákhoz, Ajánlattevői választás szerint</t>
  </si>
  <si>
    <t>15. Zsaluzás és állványozás összesen:</t>
  </si>
  <si>
    <t>22-003-2.3</t>
  </si>
  <si>
    <t>Szivárgó fenékcsatorna, folyóka építése előre elkészített ágyazatra, csömöszölt betonból, szegélyzsaluzattal, C12/15-X0b(H)-16-F2 kavicsbeton keverék, épület melletti kiépítés</t>
  </si>
  <si>
    <t>m3</t>
  </si>
  <si>
    <t xml:space="preserve">22-003-5.1 </t>
  </si>
  <si>
    <t>Függőleges szűrőréteg (szívótest) készítése tömörítéssel, 5,00 m mélységig, egyrétegű, egyenlő szemcséjű Osztályozott kavics, OK 16/32 TT</t>
  </si>
  <si>
    <t>K22-003</t>
  </si>
  <si>
    <t>Szivárgó elválasztó réteg, geotextíliával, TYPAR SF44 hőkötött polipropilén geotextil, 150 g/m2</t>
  </si>
  <si>
    <t>22. Szivárgó építés, alagcsövezés összesen:</t>
  </si>
  <si>
    <t>31-001-2</t>
  </si>
  <si>
    <t>Hegesztett betonacél háló szerelése aljzatbetonba, építési síkháló; 5,00 x 2,15 m; 150 x 150 mm osztással Ø 4,00 BHB55.50</t>
  </si>
  <si>
    <t>t</t>
  </si>
  <si>
    <t>K31-030-3</t>
  </si>
  <si>
    <r>
      <rPr>
        <strike/>
        <sz val="10"/>
        <color rgb="FFFF0000"/>
        <rFont val="Arial Narrow"/>
        <family val="2"/>
        <charset val="238"/>
      </rPr>
      <t xml:space="preserve">Beton aljzat felületképzéséért többletidő, gépi simítás, rotoros betonsimító géppel </t>
    </r>
    <r>
      <rPr>
        <sz val="10"/>
        <color rgb="FFFF0000"/>
        <rFont val="Arial Narrow"/>
        <family val="2"/>
        <charset val="238"/>
      </rPr>
      <t xml:space="preserve">HELYETTE </t>
    </r>
    <r>
      <rPr>
        <sz val="10"/>
        <rFont val="Arial Narrow"/>
        <family val="2"/>
        <charset val="238"/>
      </rPr>
      <t>Padlóburkolat hordozószerkezetének felületelőkészítése beltérben, beton alapfelületen simító felületkiegyenlítés készítése 5 mm átlagos rétegvastagságban, MAPEI Ultraplan Renovation önterülő aljzatkiegyenlítő, Csz: 0124325</t>
    </r>
  </si>
  <si>
    <t>K31-030-11</t>
  </si>
  <si>
    <t>Beton aljzat készítése helyszínen kevert betonból, kisgépes, betonszivattyú továbbítással és kézi bedolgozással, merev aljzatra, tartószerkezetre, léccel lehúzva, kavicsbetonból, C20/25-X0b(H)-8-F2 kavicsbeton keverék (4 cm vastagság alatt műanyag adalékos cementhabarccsal, tapadóhíddal), 2-11 cm vastagságban, dilatációképzéssel</t>
  </si>
  <si>
    <t>Lejtésképző beton aljzat készítése helyszínen kevert betonból, kisgépes, betonszivattyú továbbítással és kézi bedolgozással, merev aljzatra, tartószerkezetre, léccel lehúzva, kavicsbetonból, C20/25-X0b(H)-8-F2 kavicsbeton keverék (4 cm vastagság alatt műanyag adalékos cementhabarccsal, tapadóhíddal), vizes helyiségekben zuhanyzókban és öltözőkben</t>
  </si>
  <si>
    <t>31. Helyszíni beton és vasbeton munka összesen:</t>
  </si>
  <si>
    <t>33-011-1.7.2.2.1.1</t>
  </si>
  <si>
    <t>Válaszfal építése, gipsz alapanyagú termékekből, 100 mm falvastagságban, 667x500x100 mm-es méretű gipsz válaszfal lapból, ragasztással, hézagolással (vakolást nem igényel), nyílásképzéssel, ALBAGIPS ALBAFAL 10NF normál gipszválaszfal lap, 667x500x100 mm</t>
  </si>
  <si>
    <t>Válaszfal építése, gipsz alapanyagú termékekből, 100 mm falvastagságban, 667x500x100 mm-es méretű gipsz válaszfal lapból, ragasztással, hézagolással (vakolást nem igényel), nyílásképzéssel, ALBAGIPS ALBAFAL 10NF-HY hidrofóbizált gipszválaszfal lap, 667x500x100 mm</t>
  </si>
  <si>
    <t>Aknafal építése, gipsz alapanyagú termékekből, 100 mm falvastagságban, 667x500x100 mm-es méretű gipsz válaszfal lapból, ragasztással, hézagolással (vakolást nem igényel), ALBAGIPS ALBAFAL 10NF normál gipszválaszfal lap, 667x500x100 mm, gépészeti akna</t>
  </si>
  <si>
    <t>Aknafal építése, gipsz alapanyagú termékekből, 100 mm falvastagságban, 667x500x100 mm-es méretű gipsz válaszfal lapból, ragasztással, hézagolással (vakolást nem igényel), ALBAGIPS ALBAFAL 10NF-HY hidrofóbizált gipszválaszfal lap, 667x500x100 mm, gépészeti akna</t>
  </si>
  <si>
    <t>33. Falazás és egyéb kőművesmunkák összesen:</t>
  </si>
  <si>
    <t>35. Ácsmunka összesen:</t>
  </si>
  <si>
    <t>36-002-4</t>
  </si>
  <si>
    <t>Vékonyvakolat alapozók felhordása, kézi erővel, Baumit PremiumPrimer vékonyvakolat alapozó</t>
  </si>
  <si>
    <t>36-003-1.2.1.2.1</t>
  </si>
  <si>
    <t>Oldalfalvakolat készítése, gépi felhordással, zsákos kiszerelésű szárazhabarcsból, sima, könnyített mész-cement vakolat, 1-1,5 cm vastagságban, Baumit MPI 25 (GV 25) Mész-cement gépi vakolat belső, anyagában besimítható, a felület portalanításával, előnedvesítésével (kerámia felületen), pozitív sarkokon élvédővel, falazott és vb. szerkezet csatlakozásánál vakolaterősítő üvegszövet hálóval (a vb. felületen beton alapozóval)</t>
  </si>
  <si>
    <t>Oldalfalvakolat készítése, gépi felhordással, zsákos kiszerelésű szárazhabarcsból, sima, könnyített mész-cement vakolat, 1-1,5 cm vastagságban, Baumit MPI 25 (GV 25) Mész-cement gépi vakolat belső, anyagában besimítható, tapadóhíd Baumit Előfröcskölő gúzolóanyaggal, pozitív sarkokon élvédővel, falazott és vb. szerkezet csatlakozásánál vakolaterősítő üvegszövet hálóval (a vb. felületen beton alapozóval)</t>
  </si>
  <si>
    <t>36-005-21.2.6.2</t>
  </si>
  <si>
    <t>Vékonyvakolatok, színvakolatok felhordása alapozott, előkészített felületre, vödrös kiszerelésű anyagból, szilikon vékonyvakolat készítése, egy rétegben, 1,5-2,5 mm-es szemcsemérettel, Baumit SilikonTop (Baumit Szilikon) vakolat, dörzsölt 2 mm, RAL907 szürke</t>
  </si>
  <si>
    <t>K36-014</t>
  </si>
  <si>
    <t>Hajlatkenés készítése műanyag adalékkal javított cementhabarccsal, MC-Bauchemie Oxal RM-L kiegyenlítő és felületképző habarcs, vízszigetelési munkákhoz</t>
  </si>
  <si>
    <t>K36-090-2</t>
  </si>
  <si>
    <t>Keskenyvakolat készítése oldalfalon, 10 cm szélességig, horonyvakolás gipsz válaszfalban, szakági tervek szerint, előirányzat</t>
  </si>
  <si>
    <t>36. Vakolás és rabicolás összesen:</t>
  </si>
  <si>
    <t>K39-001</t>
  </si>
  <si>
    <t>Gipszkarton kötényfal, mennyezetről függesztve, 2 x 2 rtg. normál, 12,5 mm vtg. gipszkarton borítással, hőszigeteléssel, csavarfejek és illesztések glettelve (Q2), egyszeres, CW 50-06 mm vtg. / 2 mm vtg. UA50 megerősített tartóvázzal, merevítéssel, RIGIPS RB 12,5 mm normál építőlemez, ásványi szálas hőszigetelés 50 mm vtg.</t>
  </si>
  <si>
    <t>39-003-1.2.2</t>
  </si>
  <si>
    <t>Szerelt gipszkarton álmennyezet fém vázszerkezetre (duplasoros), választható függesztéssel, csavarfejek és illesztések glettelve (Q2 minőségben), nem látszó bordázattal, 40 cm bordatávolsággal (CD60/27), 1 rtg. normál 12,5 mm vtg. gipszkarton borítással, RIGIPS RB 12,5 mm normál építőlemez, függesztő huzallal, Ö.001-Ö.038 helyiségekre vonatkozóan</t>
  </si>
  <si>
    <t>Szerelt gipszkarton álmennyezet fém vázszerkezetre (duplasoros), választható függesztéssel, csavarfejek és illesztések glettelve (Q2 minőségben), nem látszó bordázattal, 40 cm bordatávolsággal (CD60/27), 1 rtg. impregnált 12,5 mm vtg. gipszkarton borítással, RIGIPS RBI 12,5 mm impregnált építőlemez, függesztő huzallal</t>
  </si>
  <si>
    <t>K39-003</t>
  </si>
  <si>
    <t>Álmennyezeti síkváltás, függőleges borítás, fém vázszerkezetre, csavarfejek és illesztések glettelve (Q2 minőségben), nem látszó bordázattal, 40 cm bordatávolsággal (CD60/27), 1 rtg. normál 12,5 mm vtg. gipszkarton borítással, RIGIPS RB 12,5 mm normál építőlemez</t>
  </si>
  <si>
    <t>Álmennyezeti síkváltás, függőleges borítás, fém vázszerkezetre, csavarfejek és illesztések glettelve (Q2 minőségben), nem látszó bordázattal, 40 cm bordatávolsággal (CD60/27), 1 rtg. impregnált 12,5 mm vtg. gipszkarton borítással, RIGIPS RBI 12,5 mm impregnált építőlemez</t>
  </si>
  <si>
    <t>39-003-21.8</t>
  </si>
  <si>
    <t>Kiegészítő és mellékmunkák, felár téglalap nyílás kialakítására, egy- vagy kétrétegű gipszkarton borításban, 0,01-0,36 m2-ig, (fan-coil, anemosztát, légrács) szakági tervek szerint</t>
  </si>
  <si>
    <t>klt.</t>
  </si>
  <si>
    <t>39-003-21.9.1.2</t>
  </si>
  <si>
    <t>Kiegészítő és mellékmunkák, szerelő (revíziós) nyílás beépítése, fém kivitelben, gipszkarton álmennyezetben, gipszkarton betéttel, RIGIPS revíziós nyílás 12,5 mm lappal 400x400-600x600 mm, szakági tervek szerint</t>
  </si>
  <si>
    <t>39-005-2.2.1</t>
  </si>
  <si>
    <t>Szabadon álló előtétfal készítése, csavarfejek és illesztések glettelve (Q2), 2 rtg. gipszkarton borítással, CW 50-06 mm vtg. tartóvázzal, 2 rtg. RIGIPS RBI 12,5 mm impregnált építőlemez</t>
  </si>
  <si>
    <t>Szabadon álló előtétfal készítése, csavarfejek és illesztések glettelve (Q2), 2 rtg. gipszkarton borítással, CW 50-06 mm vtg. tartóvázzal, 2 rtg. RIGIPS RBI 12,5 mm impregnált építőlemez, parapet-előtétfal, felső (oldalsó) vég zárásával együtt</t>
  </si>
  <si>
    <t>Erősítő borda, szaniter tartó beépítése gipszkarton válaszfalba vagy előtétfalba, gépészeti szerelvények rögzítéséhez, 2 mm vtg. UA50 profil, 2 db UA borda/szerelvény, Bm ≤ 4,0 m</t>
  </si>
  <si>
    <t>Kereszttartó beépítése gipszkarton válaszfalba vagy előtétfalba, KNAUF W234 univerzál tartó, 23 mm vtg. rétegelt lemezzel,  tartószerkezethez rögzítve, bútorok, berendezések rögzítéséhez, konyhabútornál</t>
  </si>
  <si>
    <t>39. Szárazépítés összesen:</t>
  </si>
  <si>
    <t>42-011-1.1.2.1</t>
  </si>
  <si>
    <t>Fal-, pillér és oszlopburkolat hordozószerkezetének felületelőkészítése beltérben, gipszkarton alapfelületen felületelőkészítő alapozó és tapadóhíd felhordása egy rétegben, MAPEI Primer G Nagyon alacsony illékony szervesanyag kibocsátású, műgyanta bázisú diszperziós alapozó</t>
  </si>
  <si>
    <t>42-012-1.1.1.1</t>
  </si>
  <si>
    <t>Fal-, pillér-, oszlopburkolat készítése beltérben, beton, vakolt, gipszkarton alapfelületen, vagy kenhető szigetelésre, mázas kerámiával, 3-5 mm vtg. ragasztóba rakva, 1-10 mm fugaszélességgel, MAPEI Keraflex S1 cementkötésű ragasztóhabarcs, szürke, Ultracolor Plus fugázó, típus, méret és kiosztás Megrendelői választás szerint, teakonyha</t>
  </si>
  <si>
    <t>Fal-, pillér-, oszlopburkolat készítése beltérben, beton, vakolt, gipszkarton alapfelületen, vagy kenhető szigetelésre, mázas kerámiával, 3-5 mm vtg. ragasztóba rakva, 1-10 mm fugaszélességgel, MAPEI Keraflex S1 cementkötésű ragasztóhabarcs, szürke, Ultracolor Plus fugázó, típus, méret és kiosztás Megrendelői választás szerint, vizes helyiség</t>
  </si>
  <si>
    <t>42-022-1.1.1.2</t>
  </si>
  <si>
    <t>Padlóburkolat készítése, beltérben, beton alapfelületen, vagy kenhető szigetelésre, gres, kőporcelán lappal, 3-5 mm vtg. ragasztóba rakva, 1-10 mm fugaszélességgel, MAPEI Keraflex S1 cementkötésű ragasztóhabarcs, szürke, Ultracolor Plus fugázó, típus, méret és kiosztás Megrendelői választás szerint, greslap</t>
  </si>
  <si>
    <t>Padlóburkolat készítése, beltérben, beton alapfelületen, vagy kenhető szigetelésre, gres, kőporcelán lappal, 3-5 mm vtg. ragasztóba rakva, 1-10 mm fugaszélességgel, MAPEI Keraflex S1 cementkötésű ragasztóhabarcs, szürke, Ultracolor Plus fugázó, típus, méret és kiosztás Megrendelői választás szerint, csm. greslap</t>
  </si>
  <si>
    <t>42-022-2.1.2.1</t>
  </si>
  <si>
    <t>Lábazatburkolat készítése, beltérben, gres, kőporcelán lappal, egyenes, egysoros kivitelben, 3-5 mm ragasztóba rakva, 1-10 mm fugaszélességgel, 10 cm magasságig, MAPEI Keraflex S1 cementkötésű ragasztóhabarcs, Ultracolor Plus fugázó, típus és méret Megrendelői választás szerint, greslap</t>
  </si>
  <si>
    <t>Lábazatburkolat készítése, beltérben, gres, kőporcelán lappal, egyenes, egysoros kivitelben, 3-5 mm ragasztóba rakva, 1-10 mm fugaszélességgel, 10 cm magasságig, MAPEI Keraflex S1 cementkötésű ragasztóhabarcs, Ultracolor Plus fugázó, típus és méret Megrendelői választás szerint, csm. greslap</t>
  </si>
  <si>
    <t>42-042-8.2</t>
  </si>
  <si>
    <t>Vinyl PVC (LVT) burkolat fektetése szabványos, kiegyenlített aljzatra, vinyl lapokból ragasztva, MAPEI Mapecryl Eco akrildiszperziós ragasztó, típus és méret Megrendelői választás szerint</t>
  </si>
  <si>
    <t>42-042-31.1.2</t>
  </si>
  <si>
    <t>Lábazat kialakítása, vinyl PVC (LVT) burkolatból, ráültetett lábazat készítése saját anyagából, PVC-szegőlécbe bújtatva, 10 cm magasságig</t>
  </si>
  <si>
    <t>42-042-21.1.1</t>
  </si>
  <si>
    <t>Gumiburkolat fektetése szabványos, kiegyenlített aljzatra, gumilemezből (tekercsben), 2,5 mm-nél nem vastagabb lemezből ragasztva, MAPEI Ultrabond Eco 380 diszperziós ragasztó, típus és méret Megrendelői választás szerint, stopliálló gumi</t>
  </si>
  <si>
    <t>42. Burkolás összesen:</t>
  </si>
  <si>
    <t>43. Bádogozás összesen:</t>
  </si>
  <si>
    <t>A nyílászárók, ill. egyéb asztalosszerkezetek anyagát, típusát, részletes műszaki tartalmát és méreteit a konszignációk határozzák meg.
Az ár tartalmazza a felületképzést, a beépítési részletképzés alapján szükséges tartó- és rögzítőelemeket, segédszerkezeteket, kiegészítő hőszigeteléseket, lég- és parazáró, ill. vízzáró csatlakozásokat, tömítéseket és takaróelemeket.
Az ablakok ára tartalmazza a külső-belső ablakpárkányt. Amennyiben a konszignációban szerepel, úgy a szerkezetbe beleértendők az ott meghatározott külső-belső árnyékolók is.</t>
  </si>
  <si>
    <t>Beltéri nyílászárók elhelyezése, egy- vagy kétszárnyú belső ajtó, sajtolt acél átfogó- vagy saroktokkal, felületképzéssel, furatolt forgácslap betétes, Resopal HPL felületű ajtólappal, keményfa élléccel
Ö.B01 jelű, nm: 87,5x212,5 cm</t>
  </si>
  <si>
    <t>Ö.B01* jelű, nm: 87,5x212,5 cm</t>
  </si>
  <si>
    <t>Ö.B02 jelű, nm: 75x212,5 cm</t>
  </si>
  <si>
    <t>Ö.B03 jelű, nm: 175x212,5 cm</t>
  </si>
  <si>
    <t>Ö.B04 jelű, nm: 100x212,5 cm</t>
  </si>
  <si>
    <t>P.B01 jelű, nm: 87,5x212,5 cm</t>
  </si>
  <si>
    <t>P.B02 jelű, nm: 75x212,5 cm</t>
  </si>
  <si>
    <t>Fix felülvilágító elhelyezése belső ajtóhoz, sajtolt acél átfogótokkal, felületképzéssel, üvegezéssel
Ö.BA01 jelű, nm: 195+182+182x70 cm</t>
  </si>
  <si>
    <t>Szerelt jellegű WC-kabinrendszer készítése kompletten, lábakkal, zárral, foglaltságjelzővel, előlap ajtóval, odallappal ill. válaszfallal
Ö.A01 jelű, nm: 170x222,5 cm, 1 egységes kabin</t>
  </si>
  <si>
    <t>Ö.A02 jelű, nm: 190x145x222,5 cm, 2 egységes kabin</t>
  </si>
  <si>
    <t>Pissoire szeméremfal, konzolos kivitelben
Ö.A03 jelű, nm: 40x90 cm</t>
  </si>
  <si>
    <t>Ö.BA02 jelű, nm: 195+195+175x70 cm</t>
  </si>
  <si>
    <t>Ö.BA03 jelű, nm: 280+280x70 cm</t>
  </si>
  <si>
    <t>Ö.BA04 jelű, nm: 210x70 cm</t>
  </si>
  <si>
    <t>Teakonyha bútorozása3 recepció/büfé bútorozás</t>
  </si>
  <si>
    <t>Öltözőszekrények (a Ö.013,Ö.016, Ö.027, Ö0,31 jelű helysiégekben)</t>
  </si>
  <si>
    <t>Salgó polc készítése Ö.035 jelű szertában</t>
  </si>
  <si>
    <t>Irodai berendezések az Ö.004, Ö.024, Ö.029, Ö.030 jelű helyiségekben</t>
  </si>
  <si>
    <t>beépített konzolos wc</t>
  </si>
  <si>
    <t>kézmosó csapteleppel</t>
  </si>
  <si>
    <t>mosdó csapteleppel</t>
  </si>
  <si>
    <t xml:space="preserve">pissoire </t>
  </si>
  <si>
    <t>44. Fa és műanyag nyílászárók, asztalosszerkezetek összesen:</t>
  </si>
  <si>
    <t>ACO DRAIN MULTILINE FOLYÓKA
Ö.L05 jelű, nm: 10600 cm</t>
  </si>
  <si>
    <t>ACO DRAIN PROFILINE FOLYÓKA
Ö.L06 jelű, nm: 240 cm</t>
  </si>
  <si>
    <t>ACO VARIO KÜLTÉRI LÁBTÖRLŐ
Ö.L07 jelű, nm: 100x50 cm</t>
  </si>
  <si>
    <t>ACO MULTILINE RÉSFOLYÓKA
Ö.L08 jelű, nm: 2810 cm</t>
  </si>
  <si>
    <t>ACO DRAIN MULTILINE FOLYÓKA
Ö.L09 jelű, nm: 4550 cm</t>
  </si>
  <si>
    <t>ACO VARIO KÜLTÉRI LÁBTÖRLŐ
P.L02 jelű, nm: 100x50 cm</t>
  </si>
  <si>
    <t>Lezáró-, takarószegély elhelyezése, 1,0 mm vtg. porszórt alumínium takarólemez, tömítéssel, Ksz: 101-150 mm</t>
  </si>
  <si>
    <t>Beléptető rendszerrel ellátott alu belső ajtó az öltözők és közösségi tér között a Ö.038 jelű folyosón 185x210+60 méretben</t>
  </si>
  <si>
    <t>45. Fém nyílászárók és lakatosszerkezetek összesen:</t>
  </si>
  <si>
    <t>47-000-1.99.1.1.1.1</t>
  </si>
  <si>
    <t>Belső festéseknél felület előkészítése, részmunkák; felület glettelése zsákos kiszerelésű anyagból (alapozóval, sarokvédelemmel), bármilyen padozatú helyiségben, pórusbeton, gipszblokk falazóelem vagy beton felületen, 4 mm vastagságban tagolatlan felületen, Rigips Rimat 100 DLP gipszes, anyagában glettelhető vékonyvakolat</t>
  </si>
  <si>
    <t>47-000-1.99.1.2.1.1</t>
  </si>
  <si>
    <t>Belső festéseknél felület előkészítése, részmunkák; felület glettelése zsákos kiszerelésű anyagból (alapozóval, sarokvédelemmel), bármilyen padozatú helyiségben, vakolt felületen, 1,5 mm vastagságban tagolatlan felületen, RIGIPS RIMANO 0-3 belsőtéri glettelőgipsz</t>
  </si>
  <si>
    <t>47-000-1.99.1.4.1.1</t>
  </si>
  <si>
    <t>Belső festéseknél felület előkészítése, részmunkák; felület glettelése zsákos kiszerelésű anyagból (alapozóval, sarokvédelemmel), bármilyen padozatú helyiségben, gipszkarton felületen, Q3 minőségű glettelés (szerelési tételben Q2 minőség), 1 mm vastagságban tagolatlan felületen, RIGIPS RIMANO GLET XL finomszemcsés glettelőgipsz</t>
  </si>
  <si>
    <t>47-010-2.1.1</t>
  </si>
  <si>
    <t>Enyhén nedvszívó vagy sima falfelületek  tapadásközvetítő alapozása, vizes-diszperziós akril bázisú alapozóval, tagolatlan felületen, Rigips Rikombi Grund vizes diszperziós alapozó</t>
  </si>
  <si>
    <t>K47-011-15.1</t>
  </si>
  <si>
    <t>Tisztasági festés műanyag bázisú vizes-diszperziós fehér vagy gyárilag színezett festékkel, új vagy régi lekapart, előkészített alapfelületen, egy rétegben, tagolatlan sima felületen, Héra diszperziós belső falfesték, fehér, álmennyezet felett</t>
  </si>
  <si>
    <t>47-011-15.1.1.1</t>
  </si>
  <si>
    <t>Diszperziós festés műanyag bázisú vizes-diszperziós fehér vagy gyárilag színezett festékkel, új vagy régi lekapart, előkészített alapfelületen, két rétegben, tagolatlan sima felületen, Baumit Divina Pro páraáteresztő matt diszperziós beltéri falfesték, fehér</t>
  </si>
  <si>
    <t>47. Felületképzés összesen:</t>
  </si>
  <si>
    <t>48-002-1.1.1.1.1</t>
  </si>
  <si>
    <t>Talajnedvesség elleni szigetelés; Bitumenes lemez szigetelés aljzatának kellősítése, egy rétegben, vízszintes felületen, oldószeres hideg bitumenmázzal (száraz felületen), BAUDER BURKOLIT V oldószeres bitumenmáz alapozó</t>
  </si>
  <si>
    <t>48-002-1.3.1.2</t>
  </si>
  <si>
    <t>Talajnedvesség elleni szigetelés; Padlószigetelés, egy rétegben, minimum 4,0 mm vastag elasztomerbitumenes (SBS modifikált vagy SBS/oxidált duo) lemezzel, aljzathoz foltonként vagy sávokban olvasztásos ragasztással, átlapolásoknál teljes felületű hegesztéssel fektetve, BAUDER PYE PV 200 S4 poliészterfátyol hordozórétegű, 4 mm névleges vastagságú elasztomerbitumenes (SBS modifikált) lemez, talkumszórás</t>
  </si>
  <si>
    <t>48-007-41.1.1.1.2</t>
  </si>
  <si>
    <t>Födém; Padló hőszigetelő anyag elhelyezése, vízszintes felületen, aljzatbeton alá, úsztató rétegként, expandált polisztirolhab lemezzel, AUSTROTHERM AT-N150 expandált polisztirolhab hőszigetelő lemez, 1000x500x150 mm, 10 mm vtg. AT-PE peremszigeteléssel</t>
  </si>
  <si>
    <t>K48-007-51.2</t>
  </si>
  <si>
    <t>Hőhidak hőszigetelése; utólag elhelyezve, ragasztással rögzítve, expandált polisztirolhab lemezzel, AUSTROTHERM AT-H80 homlokzati hőszigetelő lemez, 1000x500x50 mm</t>
  </si>
  <si>
    <t>48-007-56.1.3.1</t>
  </si>
  <si>
    <t>Alátét- és elválasztó rétegek beépítése, védőlemez-, műanyagfátyol-, fólia vagy műanyagfilc egy rétegben, átlapolással, rögzítés nélkül, padló, födém szigeteléseknél, vízszintes felületen, Baumit esztrich fólia 0,2 mm vtg. technológiai szigetelés</t>
  </si>
  <si>
    <t>Szigetelés összesen:</t>
  </si>
  <si>
    <t>ÉPÍTÉSZET</t>
  </si>
  <si>
    <t>BRUTTÓ:</t>
  </si>
  <si>
    <t>VILLAMOS</t>
  </si>
  <si>
    <t>BRUTTÓ</t>
  </si>
  <si>
    <t>GÉPÉSZET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</si>
</sst>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Ft&quot;;[Red]\-#,##0\ &quot;Ft&quot;"/>
    <numFmt numFmtId="43" formatCode="_-* #,##0.00_-;\-* #,##0.00_-;_-* &quot;-&quot;??_-;_-@_-"/>
    <numFmt numFmtId="164" formatCode="_-* #,##0.00\ _F_t_-;\-* #,##0.00\ _F_t_-;_-* \-??\ _F_t_-;_-@_-"/>
    <numFmt numFmtId="165" formatCode="_-* #,##0\ _F_t_-;\-* #,##0\ _F_t_-;_-* \-??\ _F_t_-;_-@_-"/>
    <numFmt numFmtId="166" formatCode="_-* #,##0.00\ _F_t_-;\-* #,##0.00\ _F_t_-;_-* &quot;-&quot;??\ _F_t_-;_-@_-"/>
    <numFmt numFmtId="167" formatCode="#,##0\ &quot;Ft&quot;"/>
    <numFmt numFmtId="168" formatCode="m/d"/>
    <numFmt numFmtId="169" formatCode="_-* #,##0_-;\-* #,##0_-;_-* &quot;-&quot;??_-;_-@_-"/>
    <numFmt numFmtId="170" formatCode="#,##0\ _F_t"/>
  </numFmts>
  <fonts count="61" x14ac:knownFonts="1">
    <font>
      <sz val="11"/>
      <color rgb="FF000000"/>
      <name val="Calibri"/>
      <family val="2"/>
      <charset val="238"/>
    </font>
    <font>
      <sz val="11"/>
      <color theme="1"/>
      <name val="Calibri"/>
      <family val="2"/>
      <charset val="238"/>
      <scheme val="minor"/>
    </font>
    <font>
      <sz val="10"/>
      <name val="Times New Roman CE"/>
      <charset val="238"/>
    </font>
    <font>
      <sz val="10"/>
      <name val="Arial CE"/>
      <charset val="238"/>
    </font>
    <font>
      <sz val="10"/>
      <name val="Arial"/>
      <family val="2"/>
      <charset val="238"/>
    </font>
    <font>
      <sz val="11"/>
      <name val="Calibri"/>
      <family val="2"/>
      <charset val="238"/>
    </font>
    <font>
      <b/>
      <sz val="11"/>
      <name val="Calibri"/>
      <family val="2"/>
      <charset val="238"/>
    </font>
    <font>
      <b/>
      <i/>
      <sz val="11"/>
      <name val="Calibri"/>
      <family val="2"/>
      <charset val="238"/>
    </font>
    <font>
      <i/>
      <sz val="11"/>
      <name val="Calibri"/>
      <family val="2"/>
      <charset val="238"/>
    </font>
    <font>
      <vertAlign val="superscript"/>
      <sz val="11"/>
      <name val="Calibri"/>
      <family val="2"/>
      <charset val="238"/>
    </font>
    <font>
      <u/>
      <sz val="11"/>
      <name val="Calibri"/>
      <family val="2"/>
      <charset val="238"/>
    </font>
    <font>
      <sz val="10"/>
      <color rgb="FF000000"/>
      <name val="Times New Roman"/>
      <family val="1"/>
      <charset val="238"/>
    </font>
    <font>
      <sz val="11"/>
      <color rgb="FF000000"/>
      <name val="Calibri"/>
      <family val="2"/>
      <charset val="238"/>
    </font>
    <font>
      <b/>
      <sz val="11"/>
      <color rgb="FFFF0000"/>
      <name val="Calibri"/>
      <family val="2"/>
      <charset val="238"/>
    </font>
    <font>
      <sz val="11"/>
      <color rgb="FF006100"/>
      <name val="Calibri"/>
      <family val="2"/>
      <charset val="238"/>
      <scheme val="minor"/>
    </font>
    <font>
      <sz val="10"/>
      <name val="Arial Narrow"/>
      <family val="2"/>
      <charset val="238"/>
    </font>
    <font>
      <u/>
      <sz val="10"/>
      <name val="Arial Narrow"/>
      <family val="2"/>
      <charset val="238"/>
    </font>
    <font>
      <b/>
      <sz val="10"/>
      <name val="Arial Narrow"/>
      <family val="2"/>
      <charset val="238"/>
    </font>
    <font>
      <b/>
      <sz val="12"/>
      <color rgb="FFC65911"/>
      <name val="Arial"/>
      <family val="2"/>
      <charset val="238"/>
    </font>
    <font>
      <sz val="11"/>
      <color rgb="FF000000"/>
      <name val="Arial"/>
      <family val="2"/>
      <charset val="238"/>
    </font>
    <font>
      <sz val="11"/>
      <name val="Arial"/>
      <family val="2"/>
      <charset val="238"/>
    </font>
    <font>
      <sz val="16"/>
      <color indexed="8"/>
      <name val="Arial Narrow"/>
      <family val="2"/>
      <charset val="238"/>
    </font>
    <font>
      <sz val="10"/>
      <color indexed="8"/>
      <name val="Arial Narrow"/>
      <family val="2"/>
      <charset val="238"/>
    </font>
    <font>
      <sz val="14"/>
      <color indexed="8"/>
      <name val="Arial Narrow"/>
      <family val="2"/>
      <charset val="238"/>
    </font>
    <font>
      <sz val="12"/>
      <color indexed="8"/>
      <name val="Arial Narrow"/>
      <family val="2"/>
      <charset val="238"/>
    </font>
    <font>
      <sz val="11"/>
      <color rgb="FFFF0000"/>
      <name val="Arial"/>
      <family val="2"/>
      <charset val="238"/>
    </font>
    <font>
      <i/>
      <sz val="10"/>
      <color indexed="8"/>
      <name val="Arial Narrow"/>
      <family val="2"/>
      <charset val="238"/>
    </font>
    <font>
      <i/>
      <sz val="10"/>
      <name val="Arial Narrow"/>
      <family val="2"/>
      <charset val="238"/>
    </font>
    <font>
      <b/>
      <sz val="10"/>
      <color indexed="8"/>
      <name val="Arial Narrow"/>
      <family val="2"/>
      <charset val="238"/>
    </font>
    <font>
      <b/>
      <u/>
      <sz val="9"/>
      <name val="Arial Narrow"/>
      <family val="2"/>
      <charset val="238"/>
    </font>
    <font>
      <sz val="9"/>
      <name val="Arial Narrow"/>
      <family val="2"/>
      <charset val="238"/>
    </font>
    <font>
      <sz val="11"/>
      <name val="Arial Narrow"/>
      <family val="2"/>
      <charset val="238"/>
    </font>
    <font>
      <sz val="11"/>
      <name val="Calibri"/>
      <family val="2"/>
      <charset val="238"/>
      <scheme val="minor"/>
    </font>
    <font>
      <b/>
      <sz val="11"/>
      <color rgb="FF000000"/>
      <name val="Calibri"/>
      <family val="2"/>
      <charset val="238"/>
    </font>
    <font>
      <b/>
      <sz val="11"/>
      <color theme="1"/>
      <name val="Calibri"/>
      <family val="2"/>
      <charset val="238"/>
      <scheme val="minor"/>
    </font>
    <font>
      <sz val="12"/>
      <name val="Calibri"/>
      <family val="2"/>
      <charset val="238"/>
      <scheme val="minor"/>
    </font>
    <font>
      <b/>
      <sz val="16"/>
      <name val="Calibri"/>
      <family val="2"/>
      <charset val="238"/>
      <scheme val="minor"/>
    </font>
    <font>
      <sz val="10"/>
      <name val="Calibri"/>
      <family val="2"/>
      <charset val="238"/>
      <scheme val="minor"/>
    </font>
    <font>
      <b/>
      <sz val="20"/>
      <name val="Calibri"/>
      <family val="2"/>
      <charset val="238"/>
      <scheme val="minor"/>
    </font>
    <font>
      <b/>
      <sz val="11"/>
      <name val="Calibri"/>
      <family val="2"/>
      <charset val="238"/>
      <scheme val="minor"/>
    </font>
    <font>
      <b/>
      <sz val="11"/>
      <name val="Arial Narrow"/>
      <family val="2"/>
      <charset val="238"/>
    </font>
    <font>
      <b/>
      <sz val="11"/>
      <color theme="1"/>
      <name val="Arial Narrow"/>
      <family val="2"/>
      <charset val="238"/>
    </font>
    <font>
      <b/>
      <sz val="11"/>
      <color rgb="FFFF0000"/>
      <name val="Arial Narrow"/>
      <family val="2"/>
      <charset val="238"/>
    </font>
    <font>
      <b/>
      <sz val="12"/>
      <color theme="1"/>
      <name val="Arial Narrow"/>
      <family val="2"/>
      <charset val="238"/>
    </font>
    <font>
      <sz val="11"/>
      <color theme="1"/>
      <name val="Arial Narrow"/>
      <family val="2"/>
      <charset val="238"/>
    </font>
    <font>
      <sz val="12"/>
      <color theme="1"/>
      <name val="Arial Narrow"/>
      <family val="2"/>
      <charset val="238"/>
    </font>
    <font>
      <sz val="12"/>
      <name val="Arial Narrow"/>
      <family val="2"/>
      <charset val="238"/>
    </font>
    <font>
      <b/>
      <sz val="14"/>
      <color theme="1"/>
      <name val="Arial Narrow"/>
      <family val="2"/>
      <charset val="238"/>
    </font>
    <font>
      <b/>
      <sz val="14"/>
      <name val="Arial Narrow"/>
      <family val="2"/>
      <charset val="238"/>
    </font>
    <font>
      <b/>
      <sz val="20"/>
      <color rgb="FFFF0000"/>
      <name val="Arial Narrow"/>
      <family val="2"/>
      <charset val="238"/>
    </font>
    <font>
      <sz val="11"/>
      <color rgb="FFFF0000"/>
      <name val="Arial Narrow"/>
      <family val="2"/>
      <charset val="238"/>
    </font>
    <font>
      <b/>
      <sz val="9"/>
      <name val="Arial Narrow"/>
      <family val="2"/>
      <charset val="238"/>
    </font>
    <font>
      <sz val="10"/>
      <name val="Helv"/>
      <charset val="238"/>
    </font>
    <font>
      <u/>
      <sz val="9"/>
      <name val="Arial Narrow"/>
      <family val="2"/>
      <charset val="238"/>
    </font>
    <font>
      <sz val="14"/>
      <name val="Arial Narrow"/>
      <family val="2"/>
      <charset val="238"/>
    </font>
    <font>
      <b/>
      <sz val="12"/>
      <color rgb="FFFF0000"/>
      <name val="Arial Narrow"/>
      <family val="2"/>
      <charset val="238"/>
    </font>
    <font>
      <sz val="10"/>
      <color rgb="FFFF0000"/>
      <name val="Arial Narrow"/>
      <family val="2"/>
      <charset val="238"/>
    </font>
    <font>
      <strike/>
      <sz val="10"/>
      <color rgb="FFFF0000"/>
      <name val="Arial Narrow"/>
      <family val="2"/>
      <charset val="238"/>
    </font>
    <font>
      <b/>
      <sz val="11"/>
      <name val="Arial Black"/>
      <family val="2"/>
      <charset val="238"/>
    </font>
    <font>
      <b/>
      <sz val="11"/>
      <color rgb="FF000000"/>
      <name val="Arial Narrow"/>
      <family val="2"/>
      <charset val="238"/>
    </font>
    <font>
      <b/>
      <sz val="11"/>
      <color theme="1"/>
      <name val="Arial Black"/>
      <family val="2"/>
      <charset val="238"/>
    </font>
  </fonts>
  <fills count="11">
    <fill>
      <patternFill patternType="none"/>
    </fill>
    <fill>
      <patternFill patternType="gray125"/>
    </fill>
    <fill>
      <patternFill patternType="solid">
        <fgColor rgb="FF00A933"/>
        <bgColor rgb="FF008000"/>
      </patternFill>
    </fill>
    <fill>
      <patternFill patternType="solid">
        <fgColor rgb="FFBFBFBF"/>
        <bgColor rgb="FFCCCCFF"/>
      </patternFill>
    </fill>
    <fill>
      <patternFill patternType="solid">
        <fgColor rgb="FFFFFF00"/>
        <bgColor rgb="FFFFFF00"/>
      </patternFill>
    </fill>
    <fill>
      <patternFill patternType="solid">
        <fgColor rgb="FFE8F2A1"/>
        <bgColor rgb="FFFFFFCC"/>
      </patternFill>
    </fill>
    <fill>
      <patternFill patternType="solid">
        <fgColor rgb="FFFF0000"/>
        <bgColor rgb="FF993300"/>
      </patternFill>
    </fill>
    <fill>
      <patternFill patternType="solid">
        <fgColor rgb="FFFFFF00"/>
        <bgColor indexed="64"/>
      </patternFill>
    </fill>
    <fill>
      <patternFill patternType="solid">
        <fgColor rgb="FFC6EFCE"/>
      </patternFill>
    </fill>
    <fill>
      <patternFill patternType="solid">
        <fgColor theme="4" tint="0.39997558519241921"/>
        <bgColor indexed="64"/>
      </patternFill>
    </fill>
    <fill>
      <patternFill patternType="solid">
        <fgColor theme="0"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0000"/>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indexed="64"/>
      </bottom>
      <diagonal/>
    </border>
    <border>
      <left/>
      <right/>
      <top/>
      <bottom style="thin">
        <color rgb="FFFF0000"/>
      </bottom>
      <diagonal/>
    </border>
    <border>
      <left/>
      <right style="thin">
        <color rgb="FFFF0000"/>
      </right>
      <top/>
      <bottom style="thin">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164" fontId="12" fillId="0" borderId="0" applyBorder="0" applyProtection="0"/>
    <xf numFmtId="0" fontId="2" fillId="0" borderId="0"/>
    <xf numFmtId="0" fontId="3" fillId="0" borderId="0"/>
    <xf numFmtId="0" fontId="4" fillId="0" borderId="0"/>
    <xf numFmtId="0" fontId="4" fillId="0" borderId="0"/>
    <xf numFmtId="0" fontId="14" fillId="8" borderId="0" applyNumberFormat="0" applyBorder="0" applyAlignment="0" applyProtection="0"/>
    <xf numFmtId="0" fontId="3" fillId="0" borderId="0"/>
    <xf numFmtId="166" fontId="3"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0" fontId="3" fillId="0" borderId="0"/>
    <xf numFmtId="0" fontId="52" fillId="0" borderId="0"/>
    <xf numFmtId="0" fontId="1" fillId="0" borderId="0"/>
    <xf numFmtId="43" fontId="3" fillId="0" borderId="0" applyFont="0" applyFill="0" applyBorder="0" applyAlignment="0" applyProtection="0"/>
  </cellStyleXfs>
  <cellXfs count="409">
    <xf numFmtId="0" fontId="0" fillId="0" borderId="0" xfId="0"/>
    <xf numFmtId="0" fontId="5" fillId="0" borderId="0" xfId="0" applyFont="1"/>
    <xf numFmtId="0" fontId="5" fillId="0" borderId="0" xfId="0" applyFont="1" applyAlignment="1">
      <alignment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right" vertical="top" wrapText="1"/>
    </xf>
    <xf numFmtId="165" fontId="6" fillId="0" borderId="1" xfId="1" applyNumberFormat="1" applyFont="1" applyBorder="1" applyAlignment="1" applyProtection="1">
      <alignment horizontal="right" vertical="top" wrapText="1"/>
    </xf>
    <xf numFmtId="165" fontId="6" fillId="2" borderId="1" xfId="1" applyNumberFormat="1" applyFont="1" applyFill="1" applyBorder="1" applyAlignment="1" applyProtection="1">
      <alignment horizontal="center" vertical="top" wrapText="1"/>
    </xf>
    <xf numFmtId="1" fontId="5" fillId="0" borderId="0" xfId="0" applyNumberFormat="1" applyFont="1"/>
    <xf numFmtId="0" fontId="5" fillId="0" borderId="1" xfId="0" applyFont="1" applyBorder="1" applyAlignment="1">
      <alignment horizontal="center" vertical="center"/>
    </xf>
    <xf numFmtId="0" fontId="5" fillId="0" borderId="1" xfId="0" applyFont="1" applyBorder="1" applyAlignment="1">
      <alignment horizontal="left"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wrapText="1"/>
    </xf>
    <xf numFmtId="0" fontId="6" fillId="3" borderId="1" xfId="0" applyFont="1" applyFill="1" applyBorder="1" applyAlignment="1">
      <alignment vertical="top" wrapText="1"/>
    </xf>
    <xf numFmtId="0" fontId="6" fillId="3" borderId="1" xfId="0" applyFont="1" applyFill="1" applyBorder="1" applyAlignment="1">
      <alignment horizontal="right" vertical="top" wrapText="1"/>
    </xf>
    <xf numFmtId="3" fontId="6" fillId="3" borderId="1" xfId="0" applyNumberFormat="1" applyFont="1" applyFill="1" applyBorder="1" applyAlignment="1">
      <alignment horizontal="center" vertical="top" wrapText="1"/>
    </xf>
    <xf numFmtId="0" fontId="5" fillId="0" borderId="1" xfId="0" applyFont="1" applyBorder="1"/>
    <xf numFmtId="3" fontId="6" fillId="3" borderId="1" xfId="0" applyNumberFormat="1" applyFont="1" applyFill="1" applyBorder="1" applyAlignment="1">
      <alignment horizontal="right" vertical="top" wrapText="1"/>
    </xf>
    <xf numFmtId="0" fontId="5" fillId="0" borderId="1" xfId="0" applyFont="1" applyBorder="1" applyAlignment="1">
      <alignment horizontal="center"/>
    </xf>
    <xf numFmtId="49" fontId="5" fillId="0" borderId="1" xfId="0" applyNumberFormat="1" applyFont="1" applyBorder="1" applyAlignment="1">
      <alignment vertical="top" wrapText="1"/>
    </xf>
    <xf numFmtId="49" fontId="6" fillId="0" borderId="1" xfId="0" applyNumberFormat="1" applyFont="1" applyBorder="1" applyAlignment="1">
      <alignment vertical="top" wrapText="1"/>
    </xf>
    <xf numFmtId="0" fontId="5" fillId="4" borderId="1" xfId="0" applyFont="1" applyFill="1" applyBorder="1" applyAlignment="1">
      <alignment horizontal="center" vertical="center"/>
    </xf>
    <xf numFmtId="49" fontId="6" fillId="4" borderId="1" xfId="0" applyNumberFormat="1" applyFont="1" applyFill="1" applyBorder="1" applyAlignment="1">
      <alignment vertical="top" wrapText="1"/>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vertical="top" wrapText="1"/>
    </xf>
    <xf numFmtId="0" fontId="5" fillId="5" borderId="1" xfId="0" applyFont="1" applyFill="1" applyBorder="1" applyAlignment="1">
      <alignment horizontal="center" vertical="center"/>
    </xf>
    <xf numFmtId="49" fontId="6" fillId="5" borderId="0" xfId="0" applyNumberFormat="1" applyFont="1" applyFill="1" applyAlignment="1">
      <alignment vertical="top" wrapText="1"/>
    </xf>
    <xf numFmtId="0" fontId="5" fillId="5" borderId="1"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vertical="top" wrapText="1"/>
    </xf>
    <xf numFmtId="3" fontId="6" fillId="3" borderId="1" xfId="0" applyNumberFormat="1" applyFont="1" applyFill="1" applyBorder="1" applyAlignment="1">
      <alignment vertical="top" wrapText="1"/>
    </xf>
    <xf numFmtId="0" fontId="5" fillId="0" borderId="1" xfId="0" applyFont="1" applyBorder="1" applyAlignment="1">
      <alignment vertical="top" wrapText="1"/>
    </xf>
    <xf numFmtId="3" fontId="5" fillId="6" borderId="1" xfId="0" applyNumberFormat="1" applyFont="1" applyFill="1" applyBorder="1" applyAlignment="1">
      <alignment horizontal="center" vertical="center" wrapText="1"/>
    </xf>
    <xf numFmtId="3" fontId="11" fillId="0" borderId="0" xfId="0" applyNumberFormat="1" applyFont="1" applyAlignment="1">
      <alignment horizontal="center" vertical="center" wrapText="1"/>
    </xf>
    <xf numFmtId="3" fontId="5" fillId="0" borderId="0" xfId="0" applyNumberFormat="1" applyFont="1"/>
    <xf numFmtId="165" fontId="5" fillId="0" borderId="0" xfId="0" applyNumberFormat="1" applyFont="1"/>
    <xf numFmtId="0" fontId="5" fillId="0" borderId="0" xfId="0" applyFont="1" applyAlignment="1">
      <alignment horizontal="center" vertical="center"/>
    </xf>
    <xf numFmtId="0" fontId="6" fillId="0" borderId="1" xfId="0" applyFont="1" applyBorder="1" applyAlignment="1">
      <alignment horizontal="center" vertical="center" wrapText="1"/>
    </xf>
    <xf numFmtId="0" fontId="5" fillId="6" borderId="1" xfId="0" applyFont="1" applyFill="1" applyBorder="1" applyAlignment="1">
      <alignment horizontal="center" vertical="center"/>
    </xf>
    <xf numFmtId="0" fontId="5" fillId="6" borderId="1" xfId="0" applyFont="1" applyFill="1" applyBorder="1" applyAlignment="1">
      <alignment wrapText="1"/>
    </xf>
    <xf numFmtId="0" fontId="5" fillId="6" borderId="1" xfId="0" applyFont="1" applyFill="1" applyBorder="1" applyAlignment="1">
      <alignment horizontal="center" vertical="center" wrapText="1"/>
    </xf>
    <xf numFmtId="0" fontId="5" fillId="7" borderId="1" xfId="0" applyFont="1" applyFill="1" applyBorder="1" applyAlignment="1">
      <alignment wrapText="1"/>
    </xf>
    <xf numFmtId="0" fontId="13" fillId="0" borderId="0" xfId="0" applyFont="1"/>
    <xf numFmtId="3" fontId="0" fillId="0" borderId="0" xfId="0" applyNumberFormat="1" applyAlignment="1">
      <alignment horizontal="center"/>
    </xf>
    <xf numFmtId="0" fontId="0" fillId="0" borderId="0" xfId="0" applyAlignment="1">
      <alignment horizontal="center"/>
    </xf>
    <xf numFmtId="0" fontId="0" fillId="0" borderId="2" xfId="0" applyBorder="1" applyAlignment="1">
      <alignment horizontal="center"/>
    </xf>
    <xf numFmtId="0" fontId="14" fillId="8" borderId="1" xfId="6" applyBorder="1" applyAlignment="1">
      <alignment horizontal="center" vertical="center"/>
    </xf>
    <xf numFmtId="0" fontId="14" fillId="8" borderId="1" xfId="6" applyBorder="1" applyAlignment="1">
      <alignment wrapText="1"/>
    </xf>
    <xf numFmtId="0" fontId="14" fillId="8" borderId="1" xfId="6" applyBorder="1" applyAlignment="1">
      <alignment horizontal="center" vertical="center" wrapText="1"/>
    </xf>
    <xf numFmtId="3" fontId="14" fillId="8" borderId="1" xfId="6" applyNumberFormat="1" applyBorder="1" applyAlignment="1">
      <alignment horizontal="center" vertical="center" wrapText="1"/>
    </xf>
    <xf numFmtId="0" fontId="15" fillId="0" borderId="0" xfId="7" applyFont="1" applyAlignment="1">
      <alignment horizontal="left"/>
    </xf>
    <xf numFmtId="0" fontId="15" fillId="0" borderId="0" xfId="8" applyNumberFormat="1" applyFont="1"/>
    <xf numFmtId="0" fontId="16" fillId="0" borderId="0" xfId="8" applyNumberFormat="1" applyFont="1"/>
    <xf numFmtId="167" fontId="15" fillId="0" borderId="0" xfId="8" applyNumberFormat="1" applyFont="1"/>
    <xf numFmtId="167" fontId="15" fillId="0" borderId="0" xfId="7" applyNumberFormat="1" applyFont="1" applyAlignment="1">
      <alignment horizontal="right"/>
    </xf>
    <xf numFmtId="0" fontId="15" fillId="0" borderId="0" xfId="7" applyFont="1"/>
    <xf numFmtId="167" fontId="15" fillId="0" borderId="0" xfId="7" applyNumberFormat="1" applyFont="1"/>
    <xf numFmtId="0" fontId="17" fillId="0" borderId="0" xfId="8" applyNumberFormat="1" applyFont="1"/>
    <xf numFmtId="0" fontId="19" fillId="0" borderId="0" xfId="7" applyFont="1" applyAlignment="1">
      <alignment horizontal="left" vertical="top" wrapText="1"/>
    </xf>
    <xf numFmtId="0" fontId="20" fillId="0" borderId="0" xfId="7" applyFont="1"/>
    <xf numFmtId="0" fontId="22" fillId="0" borderId="0" xfId="7" applyFont="1" applyAlignment="1">
      <alignment horizontal="center"/>
    </xf>
    <xf numFmtId="167" fontId="22" fillId="0" borderId="0" xfId="7" applyNumberFormat="1" applyFont="1" applyAlignment="1">
      <alignment horizontal="center"/>
    </xf>
    <xf numFmtId="0" fontId="25" fillId="0" borderId="0" xfId="7" applyFont="1"/>
    <xf numFmtId="167" fontId="25" fillId="0" borderId="0" xfId="7" applyNumberFormat="1" applyFont="1"/>
    <xf numFmtId="167" fontId="16" fillId="0" borderId="0" xfId="7" applyNumberFormat="1" applyFont="1" applyAlignment="1">
      <alignment horizontal="right"/>
    </xf>
    <xf numFmtId="0" fontId="22" fillId="0" borderId="0" xfId="7" applyFont="1"/>
    <xf numFmtId="0" fontId="26" fillId="0" borderId="0" xfId="7" applyFont="1"/>
    <xf numFmtId="0" fontId="27" fillId="0" borderId="0" xfId="7" applyFont="1"/>
    <xf numFmtId="167" fontId="27" fillId="0" borderId="0" xfId="7" applyNumberFormat="1" applyFont="1"/>
    <xf numFmtId="0" fontId="15" fillId="0" borderId="3" xfId="7" applyFont="1" applyBorder="1"/>
    <xf numFmtId="167" fontId="15" fillId="0" borderId="3" xfId="7" applyNumberFormat="1" applyFont="1" applyBorder="1"/>
    <xf numFmtId="0" fontId="28" fillId="0" borderId="0" xfId="7" applyFont="1" applyAlignment="1">
      <alignment horizontal="right"/>
    </xf>
    <xf numFmtId="167" fontId="17" fillId="0" borderId="0" xfId="7" applyNumberFormat="1" applyFont="1"/>
    <xf numFmtId="0" fontId="22" fillId="0" borderId="0" xfId="7" applyFont="1" applyAlignment="1">
      <alignment horizontal="right"/>
    </xf>
    <xf numFmtId="167" fontId="22" fillId="0" borderId="0" xfId="7" applyNumberFormat="1" applyFont="1"/>
    <xf numFmtId="0" fontId="29" fillId="0" borderId="0" xfId="7" applyFont="1"/>
    <xf numFmtId="0" fontId="30" fillId="0" borderId="0" xfId="7" applyFont="1"/>
    <xf numFmtId="3" fontId="15" fillId="0" borderId="0" xfId="7" applyNumberFormat="1" applyFont="1"/>
    <xf numFmtId="3" fontId="17" fillId="0" borderId="0" xfId="7" applyNumberFormat="1" applyFont="1" applyAlignment="1">
      <alignment horizontal="right"/>
    </xf>
    <xf numFmtId="0" fontId="31" fillId="0" borderId="7" xfId="4" applyFont="1" applyBorder="1"/>
    <xf numFmtId="0" fontId="32" fillId="0" borderId="8" xfId="4" applyFont="1" applyBorder="1"/>
    <xf numFmtId="168" fontId="15" fillId="0" borderId="8" xfId="4" applyNumberFormat="1" applyFont="1" applyBorder="1" applyAlignment="1">
      <alignment horizontal="left"/>
    </xf>
    <xf numFmtId="0" fontId="15" fillId="0" borderId="8" xfId="4" applyFont="1" applyBorder="1" applyAlignment="1">
      <alignment horizontal="left"/>
    </xf>
    <xf numFmtId="0" fontId="0" fillId="0" borderId="9" xfId="0" applyBorder="1"/>
    <xf numFmtId="0" fontId="0" fillId="0" borderId="10" xfId="0" applyBorder="1"/>
    <xf numFmtId="0" fontId="0" fillId="0" borderId="10" xfId="0" applyBorder="1" applyAlignment="1">
      <alignment horizontal="center"/>
    </xf>
    <xf numFmtId="165" fontId="12" fillId="0" borderId="11" xfId="1" applyNumberFormat="1" applyBorder="1"/>
    <xf numFmtId="0" fontId="0" fillId="0" borderId="12" xfId="0" applyBorder="1" applyAlignment="1">
      <alignment horizontal="center"/>
    </xf>
    <xf numFmtId="165" fontId="12" fillId="0" borderId="12" xfId="1" applyNumberFormat="1" applyBorder="1"/>
    <xf numFmtId="165" fontId="0" fillId="0" borderId="13" xfId="0" applyNumberFormat="1" applyBorder="1" applyAlignment="1">
      <alignment horizontal="center"/>
    </xf>
    <xf numFmtId="0" fontId="0" fillId="0" borderId="14" xfId="0" applyBorder="1"/>
    <xf numFmtId="165" fontId="33" fillId="0" borderId="15" xfId="0" applyNumberFormat="1" applyFont="1" applyBorder="1"/>
    <xf numFmtId="0" fontId="19" fillId="0" borderId="0" xfId="7" applyFont="1" applyAlignment="1">
      <alignment horizontal="left" vertical="top" wrapText="1"/>
    </xf>
    <xf numFmtId="0" fontId="15" fillId="9" borderId="0" xfId="7" applyFont="1" applyFill="1"/>
    <xf numFmtId="0" fontId="0" fillId="9" borderId="0" xfId="0" applyFill="1"/>
    <xf numFmtId="0" fontId="5" fillId="9" borderId="0" xfId="0" applyFont="1" applyFill="1"/>
    <xf numFmtId="1" fontId="5" fillId="9" borderId="0" xfId="0" applyNumberFormat="1" applyFont="1" applyFill="1"/>
    <xf numFmtId="3" fontId="17" fillId="0" borderId="0" xfId="7" applyNumberFormat="1" applyFont="1"/>
    <xf numFmtId="3" fontId="3" fillId="0" borderId="0" xfId="7" applyNumberFormat="1" applyAlignment="1">
      <alignment horizontal="center"/>
    </xf>
    <xf numFmtId="0" fontId="35" fillId="0" borderId="0" xfId="4" applyFont="1"/>
    <xf numFmtId="0" fontId="35" fillId="0" borderId="0" xfId="4" applyFont="1" applyAlignment="1">
      <alignment horizontal="left"/>
    </xf>
    <xf numFmtId="4" fontId="35" fillId="0" borderId="0" xfId="4" applyNumberFormat="1" applyFont="1"/>
    <xf numFmtId="0" fontId="1" fillId="0" borderId="0" xfId="9"/>
    <xf numFmtId="0" fontId="36" fillId="0" borderId="0" xfId="10" applyFont="1" applyAlignment="1">
      <alignment horizontal="centerContinuous"/>
    </xf>
    <xf numFmtId="4" fontId="36" fillId="0" borderId="0" xfId="10" applyNumberFormat="1" applyFont="1" applyAlignment="1">
      <alignment horizontal="centerContinuous"/>
    </xf>
    <xf numFmtId="0" fontId="37" fillId="0" borderId="0" xfId="10" applyFont="1"/>
    <xf numFmtId="4" fontId="37" fillId="0" borderId="0" xfId="10" applyNumberFormat="1" applyFont="1"/>
    <xf numFmtId="0" fontId="36" fillId="0" borderId="0" xfId="10" applyFont="1" applyAlignment="1">
      <alignment horizontal="centerContinuous" vertical="center"/>
    </xf>
    <xf numFmtId="4" fontId="38" fillId="0" borderId="0" xfId="10" applyNumberFormat="1" applyFont="1" applyAlignment="1">
      <alignment horizontal="centerContinuous"/>
    </xf>
    <xf numFmtId="0" fontId="38" fillId="0" borderId="0" xfId="10" applyFont="1" applyAlignment="1">
      <alignment horizontal="centerContinuous"/>
    </xf>
    <xf numFmtId="4" fontId="39" fillId="0" borderId="0" xfId="10" applyNumberFormat="1" applyFont="1" applyAlignment="1">
      <alignment horizontal="left"/>
    </xf>
    <xf numFmtId="0" fontId="32" fillId="0" borderId="0" xfId="4" applyFont="1"/>
    <xf numFmtId="0" fontId="40" fillId="0" borderId="0" xfId="4" applyFont="1" applyAlignment="1">
      <alignment horizontal="left"/>
    </xf>
    <xf numFmtId="0" fontId="40" fillId="0" borderId="0" xfId="4" applyFont="1" applyAlignment="1">
      <alignment horizontal="center" wrapText="1"/>
    </xf>
    <xf numFmtId="0" fontId="31" fillId="0" borderId="0" xfId="4" applyFont="1" applyAlignment="1">
      <alignment horizontal="centerContinuous"/>
    </xf>
    <xf numFmtId="0" fontId="31" fillId="0" borderId="0" xfId="4" applyFont="1"/>
    <xf numFmtId="4" fontId="40" fillId="0" borderId="0" xfId="4" applyNumberFormat="1" applyFont="1" applyAlignment="1">
      <alignment horizontal="left"/>
    </xf>
    <xf numFmtId="3" fontId="40" fillId="0" borderId="0" xfId="4" applyNumberFormat="1" applyFont="1"/>
    <xf numFmtId="0" fontId="41" fillId="0" borderId="0" xfId="9" applyFont="1"/>
    <xf numFmtId="0" fontId="32" fillId="0" borderId="0" xfId="9" applyFont="1"/>
    <xf numFmtId="168" fontId="40" fillId="0" borderId="0" xfId="4" applyNumberFormat="1" applyFont="1" applyAlignment="1">
      <alignment horizontal="left"/>
    </xf>
    <xf numFmtId="3" fontId="40" fillId="0" borderId="3" xfId="4" applyNumberFormat="1" applyFont="1" applyBorder="1"/>
    <xf numFmtId="168" fontId="31" fillId="0" borderId="0" xfId="4" applyNumberFormat="1" applyFont="1" applyAlignment="1">
      <alignment horizontal="left"/>
    </xf>
    <xf numFmtId="3" fontId="31" fillId="0" borderId="0" xfId="4" applyNumberFormat="1" applyFont="1"/>
    <xf numFmtId="3" fontId="31" fillId="0" borderId="3" xfId="4" applyNumberFormat="1" applyFont="1" applyBorder="1"/>
    <xf numFmtId="0" fontId="37" fillId="0" borderId="0" xfId="4" applyFont="1"/>
    <xf numFmtId="168" fontId="40" fillId="10" borderId="0" xfId="4" applyNumberFormat="1" applyFont="1" applyFill="1" applyAlignment="1">
      <alignment horizontal="left"/>
    </xf>
    <xf numFmtId="3" fontId="40" fillId="10" borderId="0" xfId="4" applyNumberFormat="1" applyFont="1" applyFill="1"/>
    <xf numFmtId="0" fontId="39" fillId="0" borderId="0" xfId="4" applyFont="1"/>
    <xf numFmtId="169" fontId="0" fillId="0" borderId="10" xfId="11" applyNumberFormat="1" applyFont="1" applyBorder="1"/>
    <xf numFmtId="3" fontId="32" fillId="0" borderId="11" xfId="4" applyNumberFormat="1" applyFont="1" applyBorder="1"/>
    <xf numFmtId="0" fontId="1" fillId="0" borderId="12" xfId="9" applyBorder="1"/>
    <xf numFmtId="3" fontId="1" fillId="0" borderId="0" xfId="9" applyNumberFormat="1"/>
    <xf numFmtId="169" fontId="1" fillId="0" borderId="0" xfId="9" applyNumberFormat="1"/>
    <xf numFmtId="169" fontId="34" fillId="0" borderId="12" xfId="9" applyNumberFormat="1" applyFont="1" applyBorder="1"/>
    <xf numFmtId="169" fontId="1" fillId="0" borderId="13" xfId="9" applyNumberFormat="1" applyBorder="1"/>
    <xf numFmtId="0" fontId="1" fillId="0" borderId="9" xfId="9" applyBorder="1"/>
    <xf numFmtId="0" fontId="1" fillId="0" borderId="14" xfId="9" applyBorder="1"/>
    <xf numFmtId="169" fontId="34" fillId="0" borderId="15" xfId="9" applyNumberFormat="1" applyFont="1" applyBorder="1"/>
    <xf numFmtId="167" fontId="15" fillId="0" borderId="0" xfId="9" applyNumberFormat="1" applyFont="1"/>
    <xf numFmtId="0" fontId="43" fillId="0" borderId="16" xfId="9" applyFont="1" applyBorder="1"/>
    <xf numFmtId="0" fontId="43" fillId="0" borderId="17" xfId="9" applyFont="1" applyBorder="1"/>
    <xf numFmtId="0" fontId="43" fillId="0" borderId="19" xfId="9" applyFont="1" applyBorder="1"/>
    <xf numFmtId="0" fontId="43" fillId="0" borderId="19" xfId="9" applyFont="1" applyBorder="1" applyAlignment="1">
      <alignment wrapText="1"/>
    </xf>
    <xf numFmtId="0" fontId="44" fillId="0" borderId="0" xfId="9" applyFont="1"/>
    <xf numFmtId="0" fontId="45" fillId="0" borderId="6" xfId="9" applyFont="1" applyBorder="1" applyAlignment="1">
      <alignment wrapText="1"/>
    </xf>
    <xf numFmtId="0" fontId="45" fillId="0" borderId="1" xfId="9" applyFont="1" applyBorder="1"/>
    <xf numFmtId="0" fontId="46" fillId="0" borderId="1" xfId="9" applyFont="1" applyBorder="1"/>
    <xf numFmtId="0" fontId="45" fillId="0" borderId="6" xfId="9" applyFont="1" applyBorder="1"/>
    <xf numFmtId="3" fontId="45" fillId="0" borderId="6" xfId="9" applyNumberFormat="1" applyFont="1" applyBorder="1"/>
    <xf numFmtId="3" fontId="44" fillId="0" borderId="6" xfId="9" applyNumberFormat="1" applyFont="1" applyBorder="1"/>
    <xf numFmtId="3" fontId="44" fillId="0" borderId="1" xfId="9" applyNumberFormat="1" applyFont="1" applyBorder="1"/>
    <xf numFmtId="0" fontId="45" fillId="0" borderId="1" xfId="9" applyFont="1" applyBorder="1" applyAlignment="1">
      <alignment wrapText="1"/>
    </xf>
    <xf numFmtId="0" fontId="14" fillId="8" borderId="1" xfId="6" applyBorder="1"/>
    <xf numFmtId="3" fontId="14" fillId="8" borderId="6" xfId="6" applyNumberFormat="1" applyBorder="1"/>
    <xf numFmtId="3" fontId="14" fillId="8" borderId="1" xfId="6" applyNumberFormat="1" applyBorder="1"/>
    <xf numFmtId="3" fontId="44" fillId="0" borderId="0" xfId="9" applyNumberFormat="1" applyFont="1"/>
    <xf numFmtId="0" fontId="47" fillId="0" borderId="20" xfId="9" applyFont="1" applyBorder="1"/>
    <xf numFmtId="0" fontId="47" fillId="0" borderId="21" xfId="9" applyFont="1" applyBorder="1"/>
    <xf numFmtId="0" fontId="48" fillId="0" borderId="21" xfId="9" applyFont="1" applyBorder="1"/>
    <xf numFmtId="3" fontId="47" fillId="0" borderId="21" xfId="9" applyNumberFormat="1" applyFont="1" applyBorder="1"/>
    <xf numFmtId="3" fontId="43" fillId="0" borderId="22" xfId="9" applyNumberFormat="1" applyFont="1" applyBorder="1"/>
    <xf numFmtId="170" fontId="41" fillId="0" borderId="20" xfId="9" applyNumberFormat="1" applyFont="1" applyBorder="1"/>
    <xf numFmtId="0" fontId="47" fillId="0" borderId="23" xfId="9" applyFont="1" applyBorder="1"/>
    <xf numFmtId="0" fontId="47" fillId="0" borderId="2" xfId="9" applyFont="1" applyBorder="1"/>
    <xf numFmtId="0" fontId="48" fillId="0" borderId="2" xfId="9" applyFont="1" applyBorder="1"/>
    <xf numFmtId="3" fontId="47" fillId="0" borderId="2" xfId="9" applyNumberFormat="1" applyFont="1" applyBorder="1"/>
    <xf numFmtId="3" fontId="43" fillId="0" borderId="24" xfId="9" applyNumberFormat="1" applyFont="1" applyBorder="1"/>
    <xf numFmtId="170" fontId="41" fillId="0" borderId="23" xfId="9" applyNumberFormat="1" applyFont="1" applyBorder="1"/>
    <xf numFmtId="0" fontId="14" fillId="8" borderId="0" xfId="6"/>
    <xf numFmtId="0" fontId="41" fillId="0" borderId="16" xfId="9" applyFont="1" applyBorder="1"/>
    <xf numFmtId="0" fontId="41" fillId="0" borderId="17" xfId="9" applyFont="1" applyBorder="1"/>
    <xf numFmtId="0" fontId="41" fillId="0" borderId="19" xfId="9" applyFont="1" applyBorder="1"/>
    <xf numFmtId="0" fontId="41" fillId="0" borderId="19" xfId="9" applyFont="1" applyBorder="1" applyAlignment="1">
      <alignment wrapText="1"/>
    </xf>
    <xf numFmtId="0" fontId="44" fillId="0" borderId="6" xfId="9" applyFont="1" applyBorder="1" applyAlignment="1">
      <alignment wrapText="1"/>
    </xf>
    <xf numFmtId="0" fontId="44" fillId="0" borderId="1" xfId="9" applyFont="1" applyBorder="1"/>
    <xf numFmtId="0" fontId="31" fillId="0" borderId="1" xfId="9" applyFont="1" applyBorder="1"/>
    <xf numFmtId="0" fontId="44" fillId="0" borderId="6" xfId="9" applyFont="1" applyBorder="1"/>
    <xf numFmtId="0" fontId="44" fillId="0" borderId="1" xfId="9" applyFont="1" applyBorder="1" applyAlignment="1">
      <alignment wrapText="1"/>
    </xf>
    <xf numFmtId="0" fontId="1" fillId="0" borderId="1" xfId="9" applyBorder="1"/>
    <xf numFmtId="0" fontId="31" fillId="0" borderId="6" xfId="9" applyFont="1" applyBorder="1"/>
    <xf numFmtId="0" fontId="41" fillId="0" borderId="20" xfId="9" applyFont="1" applyBorder="1"/>
    <xf numFmtId="0" fontId="41" fillId="0" borderId="21" xfId="9" applyFont="1" applyBorder="1"/>
    <xf numFmtId="0" fontId="40" fillId="0" borderId="21" xfId="9" applyFont="1" applyBorder="1"/>
    <xf numFmtId="3" fontId="41" fillId="0" borderId="21" xfId="9" applyNumberFormat="1" applyFont="1" applyBorder="1"/>
    <xf numFmtId="3" fontId="41" fillId="0" borderId="22" xfId="9" applyNumberFormat="1" applyFont="1" applyBorder="1"/>
    <xf numFmtId="0" fontId="41" fillId="0" borderId="23" xfId="9" applyFont="1" applyBorder="1"/>
    <xf numFmtId="0" fontId="41" fillId="0" borderId="2" xfId="9" applyFont="1" applyBorder="1"/>
    <xf numFmtId="0" fontId="40" fillId="0" borderId="2" xfId="9" applyFont="1" applyBorder="1"/>
    <xf numFmtId="3" fontId="41" fillId="0" borderId="2" xfId="9" applyNumberFormat="1" applyFont="1" applyBorder="1"/>
    <xf numFmtId="3" fontId="41" fillId="0" borderId="24" xfId="9" applyNumberFormat="1" applyFont="1" applyBorder="1"/>
    <xf numFmtId="0" fontId="17" fillId="0" borderId="25" xfId="12" applyFont="1" applyBorder="1" applyAlignment="1">
      <alignment horizontal="left" vertical="top" wrapText="1"/>
    </xf>
    <xf numFmtId="0" fontId="31" fillId="0" borderId="26" xfId="9" applyFont="1" applyBorder="1"/>
    <xf numFmtId="0" fontId="17" fillId="0" borderId="26" xfId="12" applyFont="1" applyBorder="1" applyAlignment="1">
      <alignment horizontal="center" vertical="top" wrapText="1"/>
    </xf>
    <xf numFmtId="3" fontId="17" fillId="0" borderId="26" xfId="12" applyNumberFormat="1" applyFont="1" applyBorder="1" applyAlignment="1">
      <alignment vertical="top" wrapText="1"/>
    </xf>
    <xf numFmtId="0" fontId="17" fillId="0" borderId="26" xfId="12" applyFont="1" applyBorder="1" applyAlignment="1">
      <alignment vertical="top" wrapText="1"/>
    </xf>
    <xf numFmtId="0" fontId="17" fillId="0" borderId="27" xfId="12" applyFont="1" applyBorder="1" applyAlignment="1">
      <alignment vertical="top" wrapText="1"/>
    </xf>
    <xf numFmtId="3" fontId="44" fillId="0" borderId="6" xfId="9" applyNumberFormat="1" applyFont="1" applyBorder="1" applyAlignment="1">
      <alignment wrapText="1"/>
    </xf>
    <xf numFmtId="3" fontId="44" fillId="0" borderId="1" xfId="9" applyNumberFormat="1" applyFont="1" applyBorder="1" applyAlignment="1">
      <alignment wrapText="1"/>
    </xf>
    <xf numFmtId="0" fontId="46" fillId="0" borderId="6" xfId="9" applyFont="1" applyBorder="1" applyAlignment="1">
      <alignment wrapText="1"/>
    </xf>
    <xf numFmtId="0" fontId="46" fillId="0" borderId="6" xfId="9" applyFont="1" applyBorder="1"/>
    <xf numFmtId="3" fontId="46" fillId="0" borderId="6" xfId="9" applyNumberFormat="1" applyFont="1" applyBorder="1"/>
    <xf numFmtId="0" fontId="41" fillId="0" borderId="1" xfId="9" applyFont="1" applyBorder="1"/>
    <xf numFmtId="0" fontId="44" fillId="0" borderId="0" xfId="9" applyFont="1" applyAlignment="1">
      <alignment wrapText="1"/>
    </xf>
    <xf numFmtId="169" fontId="14" fillId="8" borderId="1" xfId="11" applyNumberFormat="1" applyFont="1" applyFill="1" applyBorder="1"/>
    <xf numFmtId="169" fontId="44" fillId="0" borderId="0" xfId="11" applyNumberFormat="1" applyFont="1"/>
    <xf numFmtId="167" fontId="43" fillId="0" borderId="16" xfId="9" applyNumberFormat="1" applyFont="1" applyBorder="1"/>
    <xf numFmtId="167" fontId="41" fillId="0" borderId="17" xfId="9" applyNumberFormat="1" applyFont="1" applyBorder="1"/>
    <xf numFmtId="3" fontId="41" fillId="0" borderId="17" xfId="9" applyNumberFormat="1" applyFont="1" applyBorder="1"/>
    <xf numFmtId="167" fontId="43" fillId="0" borderId="28" xfId="9" applyNumberFormat="1" applyFont="1" applyBorder="1"/>
    <xf numFmtId="167" fontId="41" fillId="0" borderId="29" xfId="9" applyNumberFormat="1" applyFont="1" applyBorder="1"/>
    <xf numFmtId="3" fontId="41" fillId="0" borderId="29" xfId="9" applyNumberFormat="1" applyFont="1" applyBorder="1"/>
    <xf numFmtId="0" fontId="31" fillId="0" borderId="0" xfId="9" applyFont="1"/>
    <xf numFmtId="0" fontId="45" fillId="0" borderId="30" xfId="9" applyFont="1" applyBorder="1" applyAlignment="1">
      <alignment wrapText="1"/>
    </xf>
    <xf numFmtId="169" fontId="45" fillId="0" borderId="31" xfId="11" applyNumberFormat="1" applyFont="1" applyBorder="1"/>
    <xf numFmtId="169" fontId="44" fillId="0" borderId="31" xfId="11" applyNumberFormat="1" applyFont="1" applyBorder="1"/>
    <xf numFmtId="0" fontId="44" fillId="0" borderId="32" xfId="9" applyFont="1" applyBorder="1" applyAlignment="1">
      <alignment wrapText="1"/>
    </xf>
    <xf numFmtId="1" fontId="44" fillId="0" borderId="32" xfId="9" applyNumberFormat="1" applyFont="1" applyBorder="1" applyAlignment="1">
      <alignment vertical="center" wrapText="1"/>
    </xf>
    <xf numFmtId="3" fontId="31" fillId="0" borderId="33" xfId="4" applyNumberFormat="1" applyFont="1" applyBorder="1" applyAlignment="1">
      <alignment vertical="center"/>
    </xf>
    <xf numFmtId="169" fontId="31" fillId="0" borderId="34" xfId="11" applyNumberFormat="1" applyFont="1" applyBorder="1" applyAlignment="1">
      <alignment vertical="center"/>
    </xf>
    <xf numFmtId="169" fontId="44" fillId="0" borderId="1" xfId="11" applyNumberFormat="1" applyFont="1" applyBorder="1"/>
    <xf numFmtId="169" fontId="45" fillId="0" borderId="6" xfId="11" applyNumberFormat="1" applyFont="1" applyBorder="1"/>
    <xf numFmtId="169" fontId="45" fillId="0" borderId="1" xfId="11" applyNumberFormat="1" applyFont="1" applyBorder="1" applyAlignment="1">
      <alignment wrapText="1"/>
    </xf>
    <xf numFmtId="0" fontId="45" fillId="0" borderId="35" xfId="9" applyFont="1" applyBorder="1" applyAlignment="1">
      <alignment wrapText="1"/>
    </xf>
    <xf numFmtId="169" fontId="45" fillId="0" borderId="6" xfId="11" applyNumberFormat="1" applyFont="1" applyBorder="1" applyAlignment="1">
      <alignment wrapText="1"/>
    </xf>
    <xf numFmtId="169" fontId="44" fillId="0" borderId="6" xfId="11" applyNumberFormat="1" applyFont="1" applyBorder="1"/>
    <xf numFmtId="169" fontId="45" fillId="0" borderId="29" xfId="11" applyNumberFormat="1" applyFont="1" applyBorder="1"/>
    <xf numFmtId="169" fontId="44" fillId="0" borderId="36" xfId="11" applyNumberFormat="1" applyFont="1" applyBorder="1"/>
    <xf numFmtId="3" fontId="47" fillId="0" borderId="22" xfId="9" applyNumberFormat="1" applyFont="1" applyBorder="1"/>
    <xf numFmtId="3" fontId="47" fillId="0" borderId="24" xfId="9" applyNumberFormat="1" applyFont="1" applyBorder="1"/>
    <xf numFmtId="0" fontId="17" fillId="0" borderId="3" xfId="9" applyFont="1" applyBorder="1" applyAlignment="1">
      <alignment horizontal="left" vertical="top" wrapText="1"/>
    </xf>
    <xf numFmtId="0" fontId="17" fillId="0" borderId="3" xfId="9" applyFont="1" applyBorder="1" applyAlignment="1">
      <alignment vertical="top" wrapText="1"/>
    </xf>
    <xf numFmtId="0" fontId="17" fillId="0" borderId="3" xfId="9" applyFont="1" applyBorder="1" applyAlignment="1">
      <alignment horizontal="right" vertical="top" wrapText="1"/>
    </xf>
    <xf numFmtId="0" fontId="15" fillId="0" borderId="0" xfId="9" applyFont="1" applyAlignment="1">
      <alignment horizontal="left" vertical="top" wrapText="1"/>
    </xf>
    <xf numFmtId="49" fontId="15" fillId="0" borderId="0" xfId="9" applyNumberFormat="1" applyFont="1" applyAlignment="1">
      <alignment vertical="top" wrapText="1"/>
    </xf>
    <xf numFmtId="0" fontId="15" fillId="0" borderId="0" xfId="9" applyFont="1" applyAlignment="1">
      <alignment horizontal="right" vertical="top" wrapText="1"/>
    </xf>
    <xf numFmtId="0" fontId="15" fillId="0" borderId="0" xfId="9" applyFont="1" applyAlignment="1">
      <alignment vertical="top" wrapText="1"/>
    </xf>
    <xf numFmtId="169" fontId="15" fillId="0" borderId="0" xfId="11" applyNumberFormat="1" applyFont="1" applyAlignment="1">
      <alignment horizontal="right" vertical="top" wrapText="1"/>
    </xf>
    <xf numFmtId="169" fontId="15" fillId="0" borderId="0" xfId="11" applyNumberFormat="1" applyFont="1" applyAlignment="1">
      <alignment vertical="top" wrapText="1"/>
    </xf>
    <xf numFmtId="0" fontId="32" fillId="0" borderId="0" xfId="6" applyFont="1" applyFill="1" applyAlignment="1">
      <alignment horizontal="left" vertical="top" wrapText="1"/>
    </xf>
    <xf numFmtId="0" fontId="32" fillId="0" borderId="0" xfId="6" applyFont="1" applyFill="1" applyAlignment="1">
      <alignment vertical="top" wrapText="1"/>
    </xf>
    <xf numFmtId="0" fontId="32" fillId="0" borderId="0" xfId="6" applyFont="1" applyFill="1" applyAlignment="1">
      <alignment horizontal="right" vertical="top" wrapText="1"/>
    </xf>
    <xf numFmtId="169" fontId="32" fillId="0" borderId="0" xfId="11" applyNumberFormat="1" applyFont="1" applyFill="1" applyAlignment="1">
      <alignment vertical="top" wrapText="1"/>
    </xf>
    <xf numFmtId="169" fontId="32" fillId="0" borderId="0" xfId="11" applyNumberFormat="1" applyFont="1" applyFill="1" applyAlignment="1">
      <alignment horizontal="right" vertical="top" wrapText="1"/>
    </xf>
    <xf numFmtId="0" fontId="14" fillId="0" borderId="0" xfId="6" applyFill="1"/>
    <xf numFmtId="0" fontId="15" fillId="0" borderId="0" xfId="6" applyFont="1" applyFill="1" applyAlignment="1">
      <alignment vertical="top" wrapText="1"/>
    </xf>
    <xf numFmtId="0" fontId="15" fillId="0" borderId="0" xfId="6" applyFont="1" applyFill="1" applyAlignment="1">
      <alignment horizontal="right" vertical="top" wrapText="1"/>
    </xf>
    <xf numFmtId="169" fontId="15" fillId="0" borderId="0" xfId="11" applyNumberFormat="1" applyFont="1" applyFill="1" applyAlignment="1">
      <alignment vertical="top" wrapText="1"/>
    </xf>
    <xf numFmtId="169" fontId="15" fillId="0" borderId="0" xfId="11" applyNumberFormat="1" applyFont="1" applyFill="1" applyAlignment="1">
      <alignment horizontal="right" vertical="top" wrapText="1"/>
    </xf>
    <xf numFmtId="0" fontId="14" fillId="8" borderId="0" xfId="6" applyAlignment="1">
      <alignment horizontal="left" vertical="top" wrapText="1"/>
    </xf>
    <xf numFmtId="0" fontId="14" fillId="8" borderId="0" xfId="6" applyAlignment="1">
      <alignment vertical="top" wrapText="1"/>
    </xf>
    <xf numFmtId="0" fontId="14" fillId="8" borderId="0" xfId="6" applyAlignment="1">
      <alignment horizontal="right" vertical="top" wrapText="1"/>
    </xf>
    <xf numFmtId="169" fontId="14" fillId="8" borderId="0" xfId="11" applyNumberFormat="1" applyFont="1" applyFill="1" applyAlignment="1">
      <alignment vertical="top" wrapText="1"/>
    </xf>
    <xf numFmtId="169" fontId="14" fillId="8" borderId="0" xfId="11" applyNumberFormat="1" applyFont="1" applyFill="1" applyAlignment="1">
      <alignment horizontal="right" vertical="top" wrapText="1"/>
    </xf>
    <xf numFmtId="0" fontId="17" fillId="0" borderId="37" xfId="9" applyFont="1" applyBorder="1" applyAlignment="1">
      <alignment horizontal="left" vertical="top" wrapText="1"/>
    </xf>
    <xf numFmtId="0" fontId="17" fillId="0" borderId="37" xfId="9" applyFont="1" applyBorder="1" applyAlignment="1">
      <alignment vertical="top" wrapText="1"/>
    </xf>
    <xf numFmtId="0" fontId="17" fillId="0" borderId="37" xfId="9" applyFont="1" applyBorder="1" applyAlignment="1">
      <alignment horizontal="right" vertical="top" wrapText="1"/>
    </xf>
    <xf numFmtId="3" fontId="17" fillId="0" borderId="37" xfId="9" applyNumberFormat="1" applyFont="1" applyBorder="1" applyAlignment="1">
      <alignment horizontal="right" vertical="top" wrapText="1"/>
    </xf>
    <xf numFmtId="0" fontId="44" fillId="0" borderId="39" xfId="9" applyFont="1" applyBorder="1"/>
    <xf numFmtId="0" fontId="31" fillId="0" borderId="39" xfId="9" applyFont="1" applyBorder="1" applyAlignment="1">
      <alignment wrapText="1"/>
    </xf>
    <xf numFmtId="0" fontId="31" fillId="0" borderId="40" xfId="9" applyFont="1" applyBorder="1" applyAlignment="1">
      <alignment wrapText="1"/>
    </xf>
    <xf numFmtId="0" fontId="31" fillId="0" borderId="35" xfId="9" applyFont="1" applyBorder="1"/>
    <xf numFmtId="0" fontId="31" fillId="0" borderId="41" xfId="9" applyFont="1" applyBorder="1"/>
    <xf numFmtId="0" fontId="31" fillId="0" borderId="42" xfId="9" applyFont="1" applyBorder="1" applyAlignment="1">
      <alignment wrapText="1"/>
    </xf>
    <xf numFmtId="0" fontId="31" fillId="0" borderId="30" xfId="9" applyFont="1" applyBorder="1"/>
    <xf numFmtId="0" fontId="31" fillId="0" borderId="39" xfId="9" applyFont="1" applyBorder="1"/>
    <xf numFmtId="0" fontId="44" fillId="0" borderId="21" xfId="9" applyFont="1" applyBorder="1"/>
    <xf numFmtId="170" fontId="41" fillId="0" borderId="22" xfId="9" applyNumberFormat="1" applyFont="1" applyBorder="1"/>
    <xf numFmtId="0" fontId="44" fillId="0" borderId="2" xfId="9" applyFont="1" applyBorder="1"/>
    <xf numFmtId="170" fontId="41" fillId="0" borderId="24" xfId="9" applyNumberFormat="1" applyFont="1" applyBorder="1"/>
    <xf numFmtId="0" fontId="50" fillId="7" borderId="0" xfId="9" applyFont="1" applyFill="1"/>
    <xf numFmtId="0" fontId="48" fillId="0" borderId="0" xfId="9" applyFont="1" applyAlignment="1">
      <alignment horizontal="center" vertical="center" wrapText="1"/>
    </xf>
    <xf numFmtId="0" fontId="30" fillId="0" borderId="3" xfId="9" applyFont="1" applyBorder="1" applyAlignment="1">
      <alignment vertical="center" wrapText="1"/>
    </xf>
    <xf numFmtId="0" fontId="30" fillId="0" borderId="37" xfId="9" applyFont="1" applyBorder="1" applyAlignment="1">
      <alignment vertical="center" wrapText="1"/>
    </xf>
    <xf numFmtId="0" fontId="30" fillId="0" borderId="3" xfId="6" applyFont="1" applyFill="1" applyBorder="1" applyAlignment="1">
      <alignment horizontal="left" vertical="center" wrapText="1"/>
    </xf>
    <xf numFmtId="0" fontId="32" fillId="0" borderId="0" xfId="6" applyFont="1" applyFill="1"/>
    <xf numFmtId="0" fontId="30" fillId="0" borderId="0" xfId="9" applyFont="1" applyAlignment="1">
      <alignment vertical="center"/>
    </xf>
    <xf numFmtId="0" fontId="51" fillId="0" borderId="0" xfId="9" applyFont="1" applyAlignment="1">
      <alignment vertical="center"/>
    </xf>
    <xf numFmtId="0" fontId="53" fillId="0" borderId="0" xfId="13" applyFont="1" applyAlignment="1">
      <alignment vertical="center"/>
    </xf>
    <xf numFmtId="3" fontId="3" fillId="0" borderId="0" xfId="3" applyNumberFormat="1"/>
    <xf numFmtId="6" fontId="3" fillId="0" borderId="0" xfId="3" applyNumberFormat="1"/>
    <xf numFmtId="3" fontId="17" fillId="0" borderId="0" xfId="3" applyNumberFormat="1" applyFont="1"/>
    <xf numFmtId="3" fontId="15" fillId="0" borderId="0" xfId="7" applyNumberFormat="1" applyFont="1" applyAlignment="1">
      <alignment horizontal="right"/>
    </xf>
    <xf numFmtId="0" fontId="31" fillId="0" borderId="7" xfId="14" applyFont="1" applyBorder="1"/>
    <xf numFmtId="0" fontId="15" fillId="0" borderId="10" xfId="7" applyFont="1" applyBorder="1"/>
    <xf numFmtId="167" fontId="15" fillId="0" borderId="10" xfId="7" applyNumberFormat="1" applyFont="1" applyBorder="1"/>
    <xf numFmtId="167" fontId="15" fillId="0" borderId="11" xfId="7" applyNumberFormat="1" applyFont="1" applyBorder="1"/>
    <xf numFmtId="0" fontId="32" fillId="0" borderId="8" xfId="14" applyFont="1" applyBorder="1"/>
    <xf numFmtId="167" fontId="15" fillId="0" borderId="12" xfId="7" applyNumberFormat="1" applyFont="1" applyBorder="1"/>
    <xf numFmtId="168" fontId="15" fillId="0" borderId="8" xfId="14" applyNumberFormat="1" applyFont="1" applyBorder="1" applyAlignment="1">
      <alignment horizontal="left"/>
    </xf>
    <xf numFmtId="0" fontId="15" fillId="0" borderId="8" xfId="14" applyFont="1" applyBorder="1" applyAlignment="1">
      <alignment horizontal="left"/>
    </xf>
    <xf numFmtId="167" fontId="15" fillId="0" borderId="13" xfId="7" applyNumberFormat="1" applyFont="1" applyBorder="1"/>
    <xf numFmtId="0" fontId="3" fillId="0" borderId="9" xfId="3" applyBorder="1"/>
    <xf numFmtId="0" fontId="15" fillId="0" borderId="14" xfId="7" applyFont="1" applyBorder="1"/>
    <xf numFmtId="167" fontId="15" fillId="0" borderId="14" xfId="7" applyNumberFormat="1" applyFont="1" applyBorder="1"/>
    <xf numFmtId="167" fontId="15" fillId="0" borderId="15" xfId="7" applyNumberFormat="1" applyFont="1" applyBorder="1"/>
    <xf numFmtId="0" fontId="15" fillId="0" borderId="0" xfId="3" applyFont="1"/>
    <xf numFmtId="3" fontId="15" fillId="0" borderId="0" xfId="3" applyNumberFormat="1" applyFont="1"/>
    <xf numFmtId="3" fontId="15" fillId="0" borderId="0" xfId="3" applyNumberFormat="1" applyFont="1" applyAlignment="1">
      <alignment horizontal="right"/>
    </xf>
    <xf numFmtId="0" fontId="15" fillId="0" borderId="0" xfId="3" applyFont="1" applyAlignment="1">
      <alignment horizontal="left"/>
    </xf>
    <xf numFmtId="0" fontId="42" fillId="0" borderId="0" xfId="3" applyFont="1"/>
    <xf numFmtId="3" fontId="42" fillId="0" borderId="0" xfId="3" applyNumberFormat="1" applyFont="1"/>
    <xf numFmtId="0" fontId="42" fillId="0" borderId="0" xfId="3" applyFont="1" applyAlignment="1">
      <alignment horizontal="left"/>
    </xf>
    <xf numFmtId="0" fontId="40" fillId="0" borderId="0" xfId="3" applyFont="1"/>
    <xf numFmtId="0" fontId="56" fillId="0" borderId="0" xfId="3" applyFont="1" applyAlignment="1">
      <alignment horizontal="left"/>
    </xf>
    <xf numFmtId="0" fontId="17" fillId="0" borderId="0" xfId="3" applyFont="1"/>
    <xf numFmtId="3" fontId="17" fillId="0" borderId="0" xfId="3" applyNumberFormat="1" applyFont="1" applyAlignment="1">
      <alignment horizontal="center"/>
    </xf>
    <xf numFmtId="0" fontId="15" fillId="0" borderId="3" xfId="3" applyFont="1" applyBorder="1"/>
    <xf numFmtId="3" fontId="15" fillId="0" borderId="3" xfId="3" applyNumberFormat="1" applyFont="1" applyBorder="1"/>
    <xf numFmtId="3" fontId="15" fillId="0" borderId="3" xfId="3" applyNumberFormat="1" applyFont="1" applyBorder="1" applyAlignment="1">
      <alignment horizontal="center"/>
    </xf>
    <xf numFmtId="0" fontId="22" fillId="0" borderId="0" xfId="3" applyFont="1" applyAlignment="1">
      <alignment horizontal="left"/>
    </xf>
    <xf numFmtId="0" fontId="22" fillId="0" borderId="0" xfId="3" applyFont="1" applyAlignment="1">
      <alignment horizontal="right"/>
    </xf>
    <xf numFmtId="0" fontId="17" fillId="0" borderId="3" xfId="3" applyFont="1" applyBorder="1" applyAlignment="1">
      <alignment horizontal="left" vertical="top"/>
    </xf>
    <xf numFmtId="0" fontId="17" fillId="0" borderId="3" xfId="3" applyFont="1" applyBorder="1" applyAlignment="1">
      <alignment horizontal="left" vertical="top" wrapText="1"/>
    </xf>
    <xf numFmtId="0" fontId="17" fillId="0" borderId="3" xfId="3" applyFont="1" applyBorder="1" applyAlignment="1">
      <alignment vertical="top" wrapText="1"/>
    </xf>
    <xf numFmtId="0" fontId="17" fillId="0" borderId="3" xfId="3" applyFont="1" applyBorder="1" applyAlignment="1">
      <alignment horizontal="center" vertical="top" wrapText="1"/>
    </xf>
    <xf numFmtId="3" fontId="17" fillId="0" borderId="3" xfId="3" applyNumberFormat="1" applyFont="1" applyBorder="1" applyAlignment="1">
      <alignment horizontal="center" vertical="top" wrapText="1"/>
    </xf>
    <xf numFmtId="0" fontId="15" fillId="0" borderId="0" xfId="3" applyFont="1" applyAlignment="1">
      <alignment vertical="top"/>
    </xf>
    <xf numFmtId="0" fontId="15" fillId="0" borderId="0" xfId="3" applyFont="1" applyAlignment="1">
      <alignment horizontal="left" vertical="top"/>
    </xf>
    <xf numFmtId="0" fontId="15" fillId="0" borderId="0" xfId="3" applyFont="1" applyAlignment="1">
      <alignment horizontal="left" vertical="top" wrapText="1"/>
    </xf>
    <xf numFmtId="0" fontId="17" fillId="0" borderId="0" xfId="3" applyFont="1" applyAlignment="1">
      <alignment vertical="top" wrapText="1"/>
    </xf>
    <xf numFmtId="3" fontId="15" fillId="0" borderId="0" xfId="3" applyNumberFormat="1" applyFont="1" applyAlignment="1">
      <alignment vertical="top"/>
    </xf>
    <xf numFmtId="0" fontId="15" fillId="0" borderId="0" xfId="3" applyFont="1" applyAlignment="1">
      <alignment vertical="top" wrapText="1"/>
    </xf>
    <xf numFmtId="0" fontId="15" fillId="0" borderId="3" xfId="3" applyFont="1" applyBorder="1" applyAlignment="1">
      <alignment horizontal="left" vertical="top"/>
    </xf>
    <xf numFmtId="0" fontId="15" fillId="0" borderId="3" xfId="3" applyFont="1" applyBorder="1" applyAlignment="1">
      <alignment horizontal="left" vertical="top" wrapText="1"/>
    </xf>
    <xf numFmtId="0" fontId="15" fillId="0" borderId="3" xfId="3" applyFont="1" applyBorder="1" applyAlignment="1">
      <alignment vertical="top" wrapText="1"/>
    </xf>
    <xf numFmtId="0" fontId="15" fillId="0" borderId="3" xfId="3" applyFont="1" applyBorder="1" applyAlignment="1">
      <alignment vertical="top"/>
    </xf>
    <xf numFmtId="3" fontId="15" fillId="0" borderId="3" xfId="3" applyNumberFormat="1" applyFont="1" applyBorder="1" applyAlignment="1">
      <alignment vertical="top"/>
    </xf>
    <xf numFmtId="3" fontId="17" fillId="0" borderId="0" xfId="3" applyNumberFormat="1" applyFont="1" applyAlignment="1">
      <alignment vertical="top"/>
    </xf>
    <xf numFmtId="0" fontId="56" fillId="0" borderId="0" xfId="3" applyFont="1" applyAlignment="1">
      <alignment vertical="top" wrapText="1"/>
    </xf>
    <xf numFmtId="0" fontId="56" fillId="0" borderId="0" xfId="3" applyFont="1" applyAlignment="1">
      <alignment vertical="top"/>
    </xf>
    <xf numFmtId="3" fontId="56" fillId="0" borderId="0" xfId="3" applyNumberFormat="1" applyFont="1" applyAlignment="1">
      <alignment vertical="top"/>
    </xf>
    <xf numFmtId="0" fontId="14" fillId="8" borderId="0" xfId="6" applyAlignment="1">
      <alignment horizontal="left" vertical="top"/>
    </xf>
    <xf numFmtId="0" fontId="14" fillId="8" borderId="0" xfId="6" applyAlignment="1">
      <alignment vertical="top"/>
    </xf>
    <xf numFmtId="3" fontId="14" fillId="8" borderId="0" xfId="6" applyNumberFormat="1" applyAlignment="1">
      <alignment vertical="top"/>
    </xf>
    <xf numFmtId="0" fontId="14" fillId="8" borderId="3" xfId="6" applyBorder="1" applyAlignment="1">
      <alignment vertical="top" wrapText="1"/>
    </xf>
    <xf numFmtId="0" fontId="14" fillId="8" borderId="3" xfId="6" applyBorder="1" applyAlignment="1">
      <alignment vertical="top"/>
    </xf>
    <xf numFmtId="3" fontId="14" fillId="8" borderId="3" xfId="6" applyNumberFormat="1" applyBorder="1" applyAlignment="1">
      <alignment vertical="top"/>
    </xf>
    <xf numFmtId="0" fontId="15" fillId="0" borderId="43" xfId="3" applyFont="1" applyBorder="1" applyAlignment="1">
      <alignment horizontal="left" vertical="top" wrapText="1"/>
    </xf>
    <xf numFmtId="0" fontId="15" fillId="0" borderId="43" xfId="3" applyFont="1" applyBorder="1" applyAlignment="1">
      <alignment vertical="top" wrapText="1"/>
    </xf>
    <xf numFmtId="0" fontId="15" fillId="0" borderId="43" xfId="3" applyFont="1" applyBorder="1" applyAlignment="1">
      <alignment vertical="top"/>
    </xf>
    <xf numFmtId="3" fontId="15" fillId="0" borderId="43" xfId="3" applyNumberFormat="1" applyFont="1" applyBorder="1" applyAlignment="1">
      <alignment vertical="top"/>
    </xf>
    <xf numFmtId="0" fontId="58" fillId="0" borderId="0" xfId="3" applyFont="1"/>
    <xf numFmtId="0" fontId="31" fillId="0" borderId="7" xfId="3" applyFont="1" applyBorder="1"/>
    <xf numFmtId="169" fontId="31" fillId="0" borderId="10" xfId="15" applyNumberFormat="1" applyFont="1" applyBorder="1"/>
    <xf numFmtId="169" fontId="31" fillId="0" borderId="11" xfId="15" applyNumberFormat="1" applyFont="1" applyBorder="1"/>
    <xf numFmtId="0" fontId="31" fillId="0" borderId="8" xfId="3" applyFont="1" applyBorder="1"/>
    <xf numFmtId="0" fontId="31" fillId="0" borderId="0" xfId="3" applyFont="1"/>
    <xf numFmtId="0" fontId="31" fillId="0" borderId="12" xfId="3" applyFont="1" applyBorder="1"/>
    <xf numFmtId="169" fontId="40" fillId="0" borderId="12" xfId="15" applyNumberFormat="1" applyFont="1" applyBorder="1"/>
    <xf numFmtId="169" fontId="31" fillId="0" borderId="13" xfId="15" applyNumberFormat="1" applyFont="1" applyBorder="1"/>
    <xf numFmtId="0" fontId="31" fillId="0" borderId="9" xfId="3" applyFont="1" applyBorder="1"/>
    <xf numFmtId="0" fontId="31" fillId="0" borderId="14" xfId="3" applyFont="1" applyBorder="1"/>
    <xf numFmtId="169" fontId="40" fillId="0" borderId="15" xfId="15" applyNumberFormat="1" applyFont="1" applyBorder="1"/>
    <xf numFmtId="0" fontId="31" fillId="0" borderId="10" xfId="3" applyFont="1" applyBorder="1" applyAlignment="1">
      <alignment horizontal="center"/>
    </xf>
    <xf numFmtId="165" fontId="31" fillId="0" borderId="11" xfId="15" applyNumberFormat="1" applyFont="1" applyBorder="1"/>
    <xf numFmtId="0" fontId="31" fillId="0" borderId="8" xfId="4" applyFont="1" applyBorder="1"/>
    <xf numFmtId="0" fontId="31" fillId="0" borderId="0" xfId="3" applyFont="1" applyAlignment="1">
      <alignment horizontal="center"/>
    </xf>
    <xf numFmtId="0" fontId="31" fillId="0" borderId="12" xfId="3" applyFont="1" applyBorder="1" applyAlignment="1">
      <alignment horizontal="center"/>
    </xf>
    <xf numFmtId="168" fontId="31" fillId="0" borderId="8" xfId="4" applyNumberFormat="1" applyFont="1" applyBorder="1" applyAlignment="1">
      <alignment horizontal="left"/>
    </xf>
    <xf numFmtId="165" fontId="40" fillId="0" borderId="12" xfId="15" applyNumberFormat="1" applyFont="1" applyBorder="1"/>
    <xf numFmtId="0" fontId="31" fillId="0" borderId="8" xfId="4" applyFont="1" applyBorder="1" applyAlignment="1">
      <alignment horizontal="left"/>
    </xf>
    <xf numFmtId="165" fontId="31" fillId="0" borderId="13" xfId="3" applyNumberFormat="1" applyFont="1" applyBorder="1" applyAlignment="1">
      <alignment horizontal="center"/>
    </xf>
    <xf numFmtId="165" fontId="59" fillId="0" borderId="15" xfId="3" applyNumberFormat="1" applyFont="1" applyBorder="1"/>
    <xf numFmtId="3" fontId="31" fillId="0" borderId="11" xfId="4" applyNumberFormat="1" applyFont="1" applyBorder="1"/>
    <xf numFmtId="169" fontId="31" fillId="0" borderId="0" xfId="3" applyNumberFormat="1" applyFont="1"/>
    <xf numFmtId="169" fontId="41" fillId="0" borderId="12" xfId="3" applyNumberFormat="1" applyFont="1" applyBorder="1"/>
    <xf numFmtId="169" fontId="31" fillId="0" borderId="13" xfId="3" applyNumberFormat="1" applyFont="1" applyBorder="1"/>
    <xf numFmtId="169" fontId="41" fillId="0" borderId="15" xfId="3" applyNumberFormat="1" applyFont="1" applyBorder="1"/>
    <xf numFmtId="169" fontId="40" fillId="0" borderId="0" xfId="3" applyNumberFormat="1" applyFont="1"/>
    <xf numFmtId="0" fontId="31" fillId="0" borderId="0" xfId="4" applyFont="1" applyAlignment="1">
      <alignment horizontal="left"/>
    </xf>
    <xf numFmtId="169" fontId="31" fillId="0" borderId="3" xfId="3" applyNumberFormat="1" applyFont="1" applyBorder="1"/>
    <xf numFmtId="169" fontId="58" fillId="0" borderId="0" xfId="15" applyNumberFormat="1" applyFont="1" applyBorder="1"/>
    <xf numFmtId="3" fontId="58" fillId="0" borderId="0" xfId="4" applyNumberFormat="1" applyFont="1"/>
    <xf numFmtId="0" fontId="58" fillId="0" borderId="0" xfId="4" applyFont="1"/>
    <xf numFmtId="168" fontId="58" fillId="0" borderId="0" xfId="4" applyNumberFormat="1" applyFont="1" applyAlignment="1">
      <alignment horizontal="left"/>
    </xf>
    <xf numFmtId="169" fontId="58" fillId="0" borderId="0" xfId="3" applyNumberFormat="1" applyFont="1"/>
    <xf numFmtId="169" fontId="60" fillId="0" borderId="0" xfId="3" applyNumberFormat="1" applyFont="1"/>
    <xf numFmtId="0" fontId="58" fillId="0" borderId="0" xfId="4" applyFont="1" applyAlignment="1">
      <alignment horizontal="left"/>
    </xf>
    <xf numFmtId="0" fontId="23" fillId="0" borderId="0" xfId="7" applyFont="1" applyAlignment="1">
      <alignment horizontal="center"/>
    </xf>
    <xf numFmtId="0" fontId="24" fillId="0" borderId="0" xfId="7" applyFont="1" applyAlignment="1">
      <alignment horizontal="center"/>
    </xf>
    <xf numFmtId="0" fontId="25" fillId="0" borderId="0" xfId="7" applyFont="1" applyAlignment="1">
      <alignment horizontal="left" wrapText="1"/>
    </xf>
    <xf numFmtId="0" fontId="18" fillId="0" borderId="0" xfId="7" applyFont="1" applyAlignment="1">
      <alignment horizontal="left" wrapText="1"/>
    </xf>
    <xf numFmtId="0" fontId="19" fillId="0" borderId="0" xfId="7" applyFont="1" applyAlignment="1">
      <alignment horizontal="left" vertical="top" wrapText="1"/>
    </xf>
    <xf numFmtId="0" fontId="21" fillId="0" borderId="0" xfId="7" applyFont="1" applyAlignment="1">
      <alignment horizontal="center"/>
    </xf>
    <xf numFmtId="0" fontId="46" fillId="0" borderId="0" xfId="3" applyFont="1" applyAlignment="1">
      <alignment horizontal="center"/>
    </xf>
    <xf numFmtId="0" fontId="24" fillId="0" borderId="0" xfId="3" applyFont="1" applyAlignment="1">
      <alignment horizontal="center"/>
    </xf>
    <xf numFmtId="0" fontId="42" fillId="0" borderId="0" xfId="3" applyFont="1" applyAlignment="1">
      <alignment horizontal="left"/>
    </xf>
    <xf numFmtId="0" fontId="42" fillId="0" borderId="0" xfId="3" applyFont="1" applyAlignment="1">
      <alignment horizontal="left" wrapText="1"/>
    </xf>
    <xf numFmtId="0" fontId="21" fillId="0" borderId="0" xfId="3" applyFont="1" applyAlignment="1">
      <alignment horizontal="center"/>
    </xf>
    <xf numFmtId="0" fontId="54" fillId="0" borderId="0" xfId="3" applyFont="1" applyAlignment="1">
      <alignment horizontal="center"/>
    </xf>
    <xf numFmtId="0" fontId="55" fillId="0" borderId="0" xfId="3" applyFont="1" applyAlignment="1">
      <alignment horizontal="left"/>
    </xf>
    <xf numFmtId="0" fontId="6" fillId="3" borderId="1" xfId="0" applyFont="1" applyFill="1" applyBorder="1" applyAlignment="1">
      <alignment vertical="top" wrapText="1"/>
    </xf>
    <xf numFmtId="0" fontId="8" fillId="0" borderId="1" xfId="0" applyFont="1" applyBorder="1" applyAlignment="1">
      <alignment vertical="top" wrapText="1"/>
    </xf>
    <xf numFmtId="0" fontId="6" fillId="0" borderId="1" xfId="0" applyFont="1" applyBorder="1" applyAlignment="1">
      <alignment vertical="top" wrapText="1"/>
    </xf>
    <xf numFmtId="0" fontId="13"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0" fontId="5" fillId="0" borderId="6" xfId="0" applyFont="1" applyBorder="1" applyAlignment="1">
      <alignment horizontal="center" vertical="center" textRotation="90"/>
    </xf>
    <xf numFmtId="0" fontId="7" fillId="0" borderId="1" xfId="0" applyFont="1" applyBorder="1" applyAlignment="1">
      <alignment wrapText="1"/>
    </xf>
    <xf numFmtId="0" fontId="43" fillId="0" borderId="17" xfId="9" applyFont="1" applyBorder="1" applyAlignment="1">
      <alignment horizontal="center"/>
    </xf>
    <xf numFmtId="0" fontId="43" fillId="0" borderId="18" xfId="9" applyFont="1" applyBorder="1" applyAlignment="1">
      <alignment horizontal="center"/>
    </xf>
    <xf numFmtId="0" fontId="41" fillId="0" borderId="17" xfId="9" applyFont="1" applyBorder="1" applyAlignment="1">
      <alignment horizontal="center"/>
    </xf>
    <xf numFmtId="0" fontId="41" fillId="0" borderId="18" xfId="9" applyFont="1" applyBorder="1" applyAlignment="1">
      <alignment horizontal="center"/>
    </xf>
    <xf numFmtId="3" fontId="49" fillId="0" borderId="4" xfId="9" applyNumberFormat="1" applyFont="1" applyBorder="1" applyAlignment="1">
      <alignment horizontal="center" vertical="center" textRotation="90"/>
    </xf>
    <xf numFmtId="3" fontId="44" fillId="0" borderId="5" xfId="9" applyNumberFormat="1" applyFont="1" applyBorder="1" applyAlignment="1">
      <alignment horizontal="center" vertical="center" textRotation="90"/>
    </xf>
    <xf numFmtId="3" fontId="44" fillId="0" borderId="6" xfId="9" applyNumberFormat="1" applyFont="1" applyBorder="1" applyAlignment="1">
      <alignment horizontal="center" vertical="center" textRotation="90"/>
    </xf>
    <xf numFmtId="0" fontId="41" fillId="0" borderId="38" xfId="9" applyFont="1" applyBorder="1" applyAlignment="1">
      <alignment horizontal="center"/>
    </xf>
  </cellXfs>
  <cellStyles count="16">
    <cellStyle name="Ezres" xfId="1" builtinId="3"/>
    <cellStyle name="Ezres 2" xfId="8" xr:uid="{D1F731D7-0053-4CED-995A-E1A71081B737}"/>
    <cellStyle name="Ezres 3" xfId="11" xr:uid="{49CA375A-F2E5-45AD-BB13-F0CC404A6FAC}"/>
    <cellStyle name="Ezres 4" xfId="15" xr:uid="{24E9C708-564B-4438-9913-FCDCE647795D}"/>
    <cellStyle name="Jó" xfId="6" builtinId="26"/>
    <cellStyle name="Normál" xfId="0" builtinId="0"/>
    <cellStyle name="Normal 2" xfId="2" xr:uid="{00000000-0005-0000-0000-000006000000}"/>
    <cellStyle name="Normál 2" xfId="3" xr:uid="{00000000-0005-0000-0000-000007000000}"/>
    <cellStyle name="Normál 2 2" xfId="14" xr:uid="{229D48EE-44CB-4630-998E-7E7CC0023CEC}"/>
    <cellStyle name="Normál 2 2 2" xfId="4" xr:uid="{00000000-0005-0000-0000-000008000000}"/>
    <cellStyle name="Normál 2 3" xfId="5" xr:uid="{00000000-0005-0000-0000-000009000000}"/>
    <cellStyle name="Normál 3" xfId="9" xr:uid="{72FD8256-9F51-45C2-A34A-B808C877F95D}"/>
    <cellStyle name="Normál 3 2" xfId="7" xr:uid="{8ABF12F6-7308-4252-A5F7-28D39CC7B0E3}"/>
    <cellStyle name="Normál_E_CS_III" xfId="10" xr:uid="{59FF293B-F190-4543-892F-AA5D0D5A44C1}"/>
    <cellStyle name="Normál_Munka1" xfId="12" xr:uid="{93897907-CBF4-4F8B-BFB7-E57E4836E41C}"/>
    <cellStyle name="Stílus 1" xfId="13" xr:uid="{9556EAD1-2F04-4F46-AEF7-0DE32182A5C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E8F2A1"/>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933"/>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i-Modul\01%20-%20Munk&#225;k\269%20-%20Guzmics+Kiss_Veszpr&#233;mi%20stadion\K&#246;lts&#233;gvet&#233;s_Veszpr&#233;m%20stadion_I.%20&#246;lt&#246;z&#337;%20&#233;s%20porta_BH.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MUNKA_2023\Szeivolt%20&#201;ptech%20Kft\2G&#233;p&#233;szet_%20Tervez&#337;i%20anyagki&#237;r&#225;s%20&#246;lt&#246;z&#337;%20&#233;p&#252;let_&#225;razott.xlsx" TargetMode="External"/><Relationship Id="rId1" Type="http://schemas.openxmlformats.org/officeDocument/2006/relationships/externalLinkPath" Target="file:///F:\MUNKA_2023\Szeivolt%20&#201;ptech%20Kft\2G&#233;p&#233;szet_%20Tervez&#337;i%20anyagki&#237;r&#225;s%20&#246;lt&#246;z&#337;%20&#233;p&#252;let_&#225;raz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őösszesítő"/>
      <sheetName val="Építészet"/>
      <sheetName val="Sz_ÉP_SJ"/>
      <sheetName val="Sz_ÉP_BM"/>
      <sheetName val="HK"/>
    </sheetNames>
    <sheetDataSet>
      <sheetData sheetId="0">
        <row r="2">
          <cell r="J2">
            <v>1.38</v>
          </cell>
        </row>
        <row r="3">
          <cell r="J3">
            <v>1.4375</v>
          </cell>
        </row>
        <row r="4">
          <cell r="J4">
            <v>1.3224999999999998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őösszesítő"/>
      <sheetName val="Összesítő"/>
      <sheetName val="Fűtés"/>
      <sheetName val="Hűtés"/>
      <sheetName val="Víz-csat"/>
      <sheetName val="Hőközpont"/>
      <sheetName val="Szellőzés"/>
      <sheetName val="Helyszínrajz"/>
      <sheetName val="Műszaki és kiv.-i feltéte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2FE45-7F21-43BB-9D69-80501EAEA598}">
  <sheetPr>
    <tabColor theme="7" tint="-0.249977111117893"/>
  </sheetPr>
  <dimension ref="A1:I66"/>
  <sheetViews>
    <sheetView view="pageBreakPreview" zoomScale="85" zoomScaleNormal="85" zoomScaleSheetLayoutView="85" workbookViewId="0">
      <selection activeCell="G31" sqref="G31:H37"/>
    </sheetView>
  </sheetViews>
  <sheetFormatPr defaultColWidth="9.140625" defaultRowHeight="12.75" x14ac:dyDescent="0.2"/>
  <cols>
    <col min="1" max="1" width="3.5703125" style="57" customWidth="1"/>
    <col min="2" max="5" width="9.140625" style="57"/>
    <col min="6" max="6" width="9.140625" style="57" customWidth="1"/>
    <col min="7" max="9" width="17.140625" style="58" customWidth="1"/>
    <col min="10" max="16384" width="9.140625" style="57"/>
  </cols>
  <sheetData>
    <row r="1" spans="1:9" x14ac:dyDescent="0.2">
      <c r="A1" s="52" t="s">
        <v>166</v>
      </c>
      <c r="B1" s="53"/>
      <c r="C1" s="53"/>
      <c r="D1" s="54"/>
      <c r="E1" s="53"/>
      <c r="F1" s="53"/>
      <c r="G1" s="55"/>
      <c r="H1" s="55"/>
      <c r="I1" s="56"/>
    </row>
    <row r="2" spans="1:9" x14ac:dyDescent="0.2">
      <c r="A2" s="52" t="s">
        <v>167</v>
      </c>
      <c r="B2" s="53"/>
      <c r="C2" s="53"/>
      <c r="D2" s="53"/>
      <c r="E2" s="53"/>
      <c r="F2" s="53"/>
      <c r="G2" s="55"/>
      <c r="H2" s="55"/>
    </row>
    <row r="3" spans="1:9" x14ac:dyDescent="0.2">
      <c r="B3" s="53"/>
      <c r="C3" s="53"/>
      <c r="D3" s="53"/>
      <c r="E3" s="53"/>
      <c r="F3" s="53"/>
      <c r="G3" s="55"/>
      <c r="H3" s="55"/>
      <c r="I3" s="56"/>
    </row>
    <row r="4" spans="1:9" x14ac:dyDescent="0.2">
      <c r="B4" s="53"/>
      <c r="C4" s="53"/>
      <c r="D4" s="53"/>
      <c r="E4" s="53"/>
      <c r="F4" s="53"/>
      <c r="G4" s="55"/>
      <c r="H4" s="55"/>
      <c r="I4" s="55"/>
    </row>
    <row r="5" spans="1:9" x14ac:dyDescent="0.2">
      <c r="B5" s="59"/>
      <c r="C5" s="53"/>
      <c r="D5" s="53"/>
      <c r="E5" s="53"/>
      <c r="F5" s="53"/>
      <c r="G5" s="55"/>
      <c r="H5" s="55"/>
      <c r="I5" s="55"/>
    </row>
    <row r="6" spans="1:9" ht="15.75" customHeight="1" x14ac:dyDescent="0.25">
      <c r="B6" s="384"/>
      <c r="C6" s="384"/>
      <c r="D6" s="384"/>
      <c r="E6" s="384"/>
      <c r="F6" s="384"/>
    </row>
    <row r="7" spans="1:9" ht="14.25" customHeight="1" x14ac:dyDescent="0.2">
      <c r="B7" s="385"/>
      <c r="C7" s="385"/>
      <c r="D7" s="385"/>
      <c r="E7" s="385"/>
      <c r="F7" s="385"/>
    </row>
    <row r="8" spans="1:9" ht="14.25" customHeight="1" x14ac:dyDescent="0.2">
      <c r="B8" s="61"/>
      <c r="C8" s="61"/>
      <c r="F8" s="94"/>
    </row>
    <row r="9" spans="1:9" ht="14.25" customHeight="1" x14ac:dyDescent="0.2">
      <c r="B9" s="385"/>
      <c r="C9" s="385"/>
      <c r="D9" s="385"/>
      <c r="E9" s="385"/>
      <c r="F9" s="94"/>
    </row>
    <row r="10" spans="1:9" ht="14.25" x14ac:dyDescent="0.2">
      <c r="B10" s="385"/>
      <c r="C10" s="385"/>
      <c r="D10" s="385"/>
      <c r="E10" s="385"/>
      <c r="F10" s="385"/>
    </row>
    <row r="11" spans="1:9" ht="20.25" x14ac:dyDescent="0.3">
      <c r="A11" s="386" t="s">
        <v>169</v>
      </c>
      <c r="B11" s="386"/>
      <c r="C11" s="386"/>
      <c r="D11" s="386"/>
      <c r="E11" s="386"/>
      <c r="F11" s="386"/>
      <c r="G11" s="386"/>
      <c r="H11" s="386"/>
      <c r="I11" s="386"/>
    </row>
    <row r="12" spans="1:9" x14ac:dyDescent="0.2">
      <c r="A12" s="62"/>
      <c r="B12" s="62"/>
      <c r="C12" s="62"/>
      <c r="D12" s="62"/>
      <c r="E12" s="62"/>
      <c r="F12" s="62"/>
      <c r="G12" s="63"/>
      <c r="H12" s="63"/>
      <c r="I12" s="63"/>
    </row>
    <row r="13" spans="1:9" ht="18" x14ac:dyDescent="0.25">
      <c r="A13" s="381" t="s">
        <v>170</v>
      </c>
      <c r="B13" s="381"/>
      <c r="C13" s="381"/>
      <c r="D13" s="381"/>
      <c r="E13" s="381"/>
      <c r="F13" s="381"/>
      <c r="G13" s="381"/>
      <c r="H13" s="381"/>
      <c r="I13" s="381"/>
    </row>
    <row r="14" spans="1:9" ht="18" x14ac:dyDescent="0.25">
      <c r="A14" s="381" t="s">
        <v>171</v>
      </c>
      <c r="B14" s="381"/>
      <c r="C14" s="381"/>
      <c r="D14" s="381"/>
      <c r="E14" s="381"/>
      <c r="F14" s="381"/>
      <c r="G14" s="381"/>
      <c r="H14" s="381"/>
      <c r="I14" s="381"/>
    </row>
    <row r="16" spans="1:9" ht="15.75" x14ac:dyDescent="0.25">
      <c r="A16" s="382" t="s">
        <v>172</v>
      </c>
      <c r="B16" s="382"/>
      <c r="C16" s="382"/>
      <c r="D16" s="382"/>
      <c r="E16" s="382"/>
      <c r="F16" s="382"/>
      <c r="G16" s="382"/>
      <c r="H16" s="382"/>
      <c r="I16" s="382"/>
    </row>
    <row r="18" spans="1:9" ht="15.75" x14ac:dyDescent="0.25">
      <c r="A18" s="382" t="s">
        <v>173</v>
      </c>
      <c r="B18" s="382"/>
      <c r="C18" s="382"/>
      <c r="D18" s="382"/>
      <c r="E18" s="382"/>
      <c r="F18" s="382"/>
      <c r="G18" s="382"/>
      <c r="H18" s="382"/>
      <c r="I18" s="382"/>
    </row>
    <row r="22" spans="1:9" ht="30" customHeight="1" x14ac:dyDescent="0.2">
      <c r="B22" s="383"/>
      <c r="C22" s="383"/>
      <c r="D22" s="383"/>
      <c r="E22" s="383"/>
      <c r="F22" s="383"/>
      <c r="G22" s="383"/>
      <c r="H22" s="383"/>
      <c r="I22" s="383"/>
    </row>
    <row r="23" spans="1:9" ht="14.25" x14ac:dyDescent="0.2">
      <c r="B23" s="64"/>
      <c r="C23" s="64"/>
      <c r="D23" s="64"/>
      <c r="E23" s="64"/>
      <c r="F23" s="64"/>
      <c r="G23" s="65"/>
      <c r="H23" s="65"/>
      <c r="I23" s="65"/>
    </row>
    <row r="24" spans="1:9" ht="14.25" x14ac:dyDescent="0.2">
      <c r="B24" s="64"/>
      <c r="C24" s="64"/>
      <c r="D24" s="64"/>
      <c r="E24" s="64"/>
      <c r="F24" s="64"/>
      <c r="G24" s="65"/>
      <c r="H24" s="65"/>
      <c r="I24" s="65"/>
    </row>
    <row r="25" spans="1:9" x14ac:dyDescent="0.2">
      <c r="G25" s="281"/>
      <c r="H25" s="282"/>
    </row>
    <row r="27" spans="1:9" x14ac:dyDescent="0.2">
      <c r="G27" s="66" t="s">
        <v>7</v>
      </c>
      <c r="H27" s="66" t="s">
        <v>8</v>
      </c>
      <c r="I27" s="66" t="s">
        <v>174</v>
      </c>
    </row>
    <row r="29" spans="1:9" x14ac:dyDescent="0.2">
      <c r="B29" s="57" t="s">
        <v>175</v>
      </c>
      <c r="I29" s="58">
        <f>G29+H29</f>
        <v>0</v>
      </c>
    </row>
    <row r="31" spans="1:9" x14ac:dyDescent="0.2">
      <c r="B31" s="67" t="s">
        <v>176</v>
      </c>
      <c r="G31" s="79"/>
      <c r="I31" s="283">
        <f>SUM(G31:H31)</f>
        <v>0</v>
      </c>
    </row>
    <row r="32" spans="1:9" x14ac:dyDescent="0.2">
      <c r="B32" s="67"/>
    </row>
    <row r="33" spans="2:9" x14ac:dyDescent="0.2">
      <c r="B33" s="67" t="s">
        <v>177</v>
      </c>
      <c r="I33" s="58">
        <f>G33+H33</f>
        <v>0</v>
      </c>
    </row>
    <row r="34" spans="2:9" x14ac:dyDescent="0.2">
      <c r="B34" s="67"/>
    </row>
    <row r="35" spans="2:9" x14ac:dyDescent="0.2">
      <c r="B35" s="67" t="s">
        <v>178</v>
      </c>
      <c r="G35" s="284"/>
      <c r="I35" s="58">
        <f>G35+H35</f>
        <v>0</v>
      </c>
    </row>
    <row r="36" spans="2:9" x14ac:dyDescent="0.2">
      <c r="B36" s="67"/>
    </row>
    <row r="37" spans="2:9" x14ac:dyDescent="0.2">
      <c r="B37" s="67" t="s">
        <v>179</v>
      </c>
      <c r="I37" s="58">
        <f>G37+H37</f>
        <v>0</v>
      </c>
    </row>
    <row r="38" spans="2:9" x14ac:dyDescent="0.2">
      <c r="B38" s="67"/>
    </row>
    <row r="39" spans="2:9" x14ac:dyDescent="0.2">
      <c r="B39" s="68" t="s">
        <v>180</v>
      </c>
      <c r="C39" s="69"/>
      <c r="D39" s="69"/>
      <c r="E39" s="69"/>
      <c r="F39" s="69"/>
      <c r="G39" s="70"/>
      <c r="H39" s="70"/>
      <c r="I39" s="70">
        <f>G39+H39</f>
        <v>0</v>
      </c>
    </row>
    <row r="40" spans="2:9" x14ac:dyDescent="0.2">
      <c r="B40" s="71"/>
      <c r="C40" s="71"/>
      <c r="D40" s="71"/>
      <c r="E40" s="71"/>
      <c r="F40" s="71"/>
      <c r="G40" s="72"/>
      <c r="H40" s="72"/>
      <c r="I40" s="72"/>
    </row>
    <row r="42" spans="2:9" x14ac:dyDescent="0.2">
      <c r="F42" s="73" t="s">
        <v>181</v>
      </c>
      <c r="G42" s="74">
        <f>SUM(G31:G41)</f>
        <v>0</v>
      </c>
      <c r="H42" s="74">
        <f>SUM(H31:H41)</f>
        <v>0</v>
      </c>
      <c r="I42" s="74">
        <f>SUM(G42:H42)</f>
        <v>0</v>
      </c>
    </row>
    <row r="44" spans="2:9" x14ac:dyDescent="0.2">
      <c r="F44" s="75" t="s">
        <v>182</v>
      </c>
      <c r="I44" s="58">
        <f>ROUND(I42*0.27,)</f>
        <v>0</v>
      </c>
    </row>
    <row r="45" spans="2:9" x14ac:dyDescent="0.2">
      <c r="F45" s="67"/>
      <c r="G45" s="76"/>
      <c r="H45" s="76"/>
      <c r="I45" s="76"/>
    </row>
    <row r="46" spans="2:9" x14ac:dyDescent="0.2">
      <c r="F46" s="73" t="s">
        <v>183</v>
      </c>
      <c r="I46" s="74">
        <f>I44+I42</f>
        <v>0</v>
      </c>
    </row>
    <row r="49" spans="2:9" ht="16.5" x14ac:dyDescent="0.3">
      <c r="B49" s="285" t="s">
        <v>195</v>
      </c>
      <c r="C49" s="286"/>
      <c r="D49" s="286"/>
      <c r="E49" s="286"/>
      <c r="F49" s="286"/>
      <c r="G49" s="287">
        <f>Építészet!H190+Építészet!H236+Építészet!H238+Építészet!H240+Építészet!H242+Építészet!H248+Építészet!H250+Építészet!H252+Építészet!H254+Építészet!H256+Építészet!H258+Építészet!H258+Főösszesítő!H275</f>
        <v>0</v>
      </c>
      <c r="H49" s="288">
        <f>Építészet!I190+Építészet!I220+Építészet!I228+Építészet!I230+Építészet!I232+Építészet!I234+Építészet!I236+Építészet!I238+Építészet!I240+Építészet!I242+Építészet!I248+Építészet!I250+Építészet!I252+Építészet!I254+Építészet!I256+Építészet!I258+Építészet!I262+Építészet!I275</f>
        <v>0</v>
      </c>
    </row>
    <row r="50" spans="2:9" ht="15" x14ac:dyDescent="0.25">
      <c r="B50" s="289"/>
      <c r="H50" s="290"/>
    </row>
    <row r="51" spans="2:9" x14ac:dyDescent="0.2">
      <c r="B51" s="291" t="s">
        <v>196</v>
      </c>
      <c r="H51" s="290">
        <f>SUM(G49:H49)</f>
        <v>0</v>
      </c>
    </row>
    <row r="52" spans="2:9" x14ac:dyDescent="0.2">
      <c r="B52" s="292" t="s">
        <v>197</v>
      </c>
      <c r="H52" s="293">
        <f>H51*0.27</f>
        <v>0</v>
      </c>
    </row>
    <row r="53" spans="2:9" x14ac:dyDescent="0.2">
      <c r="B53" s="294"/>
      <c r="C53" s="295"/>
      <c r="D53" s="295"/>
      <c r="E53" s="295"/>
      <c r="F53" s="295"/>
      <c r="G53" s="296"/>
      <c r="H53" s="297">
        <f>SUM(H51:H52)</f>
        <v>0</v>
      </c>
    </row>
    <row r="54" spans="2:9" ht="13.5" x14ac:dyDescent="0.25">
      <c r="B54" s="78" t="s">
        <v>186</v>
      </c>
    </row>
    <row r="55" spans="2:9" ht="13.5" x14ac:dyDescent="0.25">
      <c r="B55" s="78" t="s">
        <v>187</v>
      </c>
    </row>
    <row r="56" spans="2:9" ht="13.5" x14ac:dyDescent="0.25">
      <c r="B56" s="78" t="s">
        <v>188</v>
      </c>
    </row>
    <row r="57" spans="2:9" ht="12.75" customHeight="1" x14ac:dyDescent="0.25">
      <c r="B57" s="78" t="s">
        <v>189</v>
      </c>
    </row>
    <row r="58" spans="2:9" ht="12.75" customHeight="1" x14ac:dyDescent="0.25">
      <c r="B58" s="78" t="s">
        <v>190</v>
      </c>
    </row>
    <row r="59" spans="2:9" ht="12.75" customHeight="1" x14ac:dyDescent="0.25">
      <c r="B59" s="78" t="s">
        <v>191</v>
      </c>
    </row>
    <row r="60" spans="2:9" ht="12.75" customHeight="1" x14ac:dyDescent="0.25">
      <c r="B60" s="78" t="s">
        <v>192</v>
      </c>
    </row>
    <row r="61" spans="2:9" ht="12.75" customHeight="1" x14ac:dyDescent="0.25">
      <c r="B61" s="78" t="s">
        <v>193</v>
      </c>
    </row>
    <row r="62" spans="2:9" ht="12.75" customHeight="1" x14ac:dyDescent="0.2">
      <c r="G62" s="57"/>
      <c r="H62" s="57"/>
      <c r="I62" s="57"/>
    </row>
    <row r="63" spans="2:9" ht="12.75" customHeight="1" x14ac:dyDescent="0.2">
      <c r="G63" s="57"/>
      <c r="H63" s="57"/>
      <c r="I63" s="57"/>
    </row>
    <row r="64" spans="2:9" x14ac:dyDescent="0.2">
      <c r="G64" s="57"/>
      <c r="H64" s="57"/>
      <c r="I64" s="57"/>
    </row>
    <row r="65" s="57" customFormat="1" x14ac:dyDescent="0.2"/>
    <row r="66" s="57" customFormat="1" x14ac:dyDescent="0.2"/>
  </sheetData>
  <mergeCells count="10">
    <mergeCell ref="A14:I14"/>
    <mergeCell ref="A16:I16"/>
    <mergeCell ref="A18:I18"/>
    <mergeCell ref="B22:I22"/>
    <mergeCell ref="B6:F6"/>
    <mergeCell ref="B7:F7"/>
    <mergeCell ref="B9:E9"/>
    <mergeCell ref="B10:F10"/>
    <mergeCell ref="A11:I11"/>
    <mergeCell ref="A13:I13"/>
  </mergeCells>
  <printOptions horizontalCentered="1"/>
  <pageMargins left="0.78740157480314965" right="0.78740157480314965" top="0.78740157480314965" bottom="0.78740157480314965" header="0.51181102362204722" footer="0.51181102362204722"/>
  <pageSetup paperSize="9" scale="80" orientation="portrait" r:id="rId1"/>
  <headerFooter>
    <oddFooter>&amp;C&amp;8&amp;P&amp;R&amp;8&amp;F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1310-11C2-4FBF-9C81-22516237C987}">
  <sheetPr>
    <tabColor theme="9" tint="0.39997558519241921"/>
  </sheetPr>
  <dimension ref="A1:J48"/>
  <sheetViews>
    <sheetView workbookViewId="0">
      <selection activeCell="H3" sqref="H3:H17"/>
    </sheetView>
  </sheetViews>
  <sheetFormatPr defaultColWidth="9.140625" defaultRowHeight="16.5" x14ac:dyDescent="0.3"/>
  <cols>
    <col min="1" max="1" width="46.7109375" style="146" bestFit="1" customWidth="1"/>
    <col min="2" max="2" width="9.140625" style="146" bestFit="1" customWidth="1"/>
    <col min="3" max="3" width="4" style="146" bestFit="1" customWidth="1"/>
    <col min="4" max="4" width="3.28515625" style="146" bestFit="1" customWidth="1"/>
    <col min="5" max="5" width="36.140625" style="146" hidden="1" customWidth="1"/>
    <col min="6" max="6" width="15.42578125" style="146" bestFit="1" customWidth="1"/>
    <col min="7" max="7" width="12.7109375" style="146" bestFit="1" customWidth="1"/>
    <col min="8" max="9" width="14.5703125" style="146" bestFit="1" customWidth="1"/>
    <col min="10" max="16384" width="9.140625" style="146"/>
  </cols>
  <sheetData>
    <row r="1" spans="1:10" ht="33" thickBot="1" x14ac:dyDescent="0.35">
      <c r="A1" s="142" t="s">
        <v>212</v>
      </c>
      <c r="B1" s="143" t="s">
        <v>213</v>
      </c>
      <c r="C1" s="401" t="s">
        <v>214</v>
      </c>
      <c r="D1" s="402"/>
      <c r="E1" s="144" t="s">
        <v>215</v>
      </c>
      <c r="F1" s="144" t="s">
        <v>216</v>
      </c>
      <c r="G1" s="144" t="s">
        <v>217</v>
      </c>
      <c r="H1" s="145" t="s">
        <v>218</v>
      </c>
      <c r="I1" s="145" t="s">
        <v>219</v>
      </c>
    </row>
    <row r="2" spans="1:10" x14ac:dyDescent="0.3">
      <c r="A2" s="147" t="s">
        <v>220</v>
      </c>
      <c r="B2" s="148"/>
      <c r="C2" s="149"/>
      <c r="D2" s="148"/>
      <c r="E2" s="150"/>
      <c r="F2" s="151"/>
      <c r="G2" s="151"/>
      <c r="H2" s="152"/>
      <c r="I2" s="152"/>
    </row>
    <row r="3" spans="1:10" x14ac:dyDescent="0.3">
      <c r="A3" s="147"/>
      <c r="B3" s="148" t="s">
        <v>221</v>
      </c>
      <c r="C3" s="149">
        <v>100</v>
      </c>
      <c r="D3" s="148" t="s">
        <v>222</v>
      </c>
      <c r="E3" s="150"/>
      <c r="F3" s="151"/>
      <c r="G3" s="151">
        <f t="shared" ref="G3:G17" si="0">C3*F3</f>
        <v>0</v>
      </c>
      <c r="H3" s="153"/>
      <c r="I3" s="152">
        <f>C3*H3</f>
        <v>0</v>
      </c>
    </row>
    <row r="4" spans="1:10" x14ac:dyDescent="0.3">
      <c r="A4" s="147"/>
      <c r="B4" s="148" t="s">
        <v>223</v>
      </c>
      <c r="C4" s="149">
        <v>135</v>
      </c>
      <c r="D4" s="148" t="s">
        <v>222</v>
      </c>
      <c r="E4" s="150"/>
      <c r="F4" s="151"/>
      <c r="G4" s="151">
        <f t="shared" si="0"/>
        <v>0</v>
      </c>
      <c r="H4" s="153"/>
      <c r="I4" s="152">
        <f t="shared" ref="I4:I17" si="1">C4*H4</f>
        <v>0</v>
      </c>
    </row>
    <row r="5" spans="1:10" x14ac:dyDescent="0.3">
      <c r="A5" s="147"/>
      <c r="B5" s="148" t="s">
        <v>224</v>
      </c>
      <c r="C5" s="149">
        <v>50</v>
      </c>
      <c r="D5" s="148" t="s">
        <v>222</v>
      </c>
      <c r="E5" s="150"/>
      <c r="F5" s="151"/>
      <c r="G5" s="151">
        <f t="shared" si="0"/>
        <v>0</v>
      </c>
      <c r="H5" s="153"/>
      <c r="I5" s="152">
        <f t="shared" si="1"/>
        <v>0</v>
      </c>
    </row>
    <row r="6" spans="1:10" x14ac:dyDescent="0.3">
      <c r="A6" s="147"/>
      <c r="B6" s="148" t="s">
        <v>225</v>
      </c>
      <c r="C6" s="149">
        <v>20</v>
      </c>
      <c r="D6" s="148" t="s">
        <v>222</v>
      </c>
      <c r="E6" s="150"/>
      <c r="F6" s="151"/>
      <c r="G6" s="151">
        <f t="shared" si="0"/>
        <v>0</v>
      </c>
      <c r="H6" s="153"/>
      <c r="I6" s="152">
        <f t="shared" si="1"/>
        <v>0</v>
      </c>
    </row>
    <row r="7" spans="1:10" x14ac:dyDescent="0.3">
      <c r="A7" s="147"/>
      <c r="B7" s="148" t="s">
        <v>226</v>
      </c>
      <c r="C7" s="149">
        <v>250</v>
      </c>
      <c r="D7" s="148" t="s">
        <v>222</v>
      </c>
      <c r="E7" s="150"/>
      <c r="F7" s="151"/>
      <c r="G7" s="151">
        <f t="shared" si="0"/>
        <v>0</v>
      </c>
      <c r="H7" s="153"/>
      <c r="I7" s="152">
        <f t="shared" si="1"/>
        <v>0</v>
      </c>
    </row>
    <row r="8" spans="1:10" x14ac:dyDescent="0.3">
      <c r="A8" s="148" t="s">
        <v>227</v>
      </c>
      <c r="B8" s="148"/>
      <c r="C8" s="149"/>
      <c r="D8" s="148"/>
      <c r="E8" s="148"/>
      <c r="F8" s="151"/>
      <c r="G8" s="151"/>
      <c r="H8" s="153"/>
      <c r="I8" s="152"/>
    </row>
    <row r="9" spans="1:10" x14ac:dyDescent="0.3">
      <c r="A9" s="148"/>
      <c r="B9" s="148" t="s">
        <v>228</v>
      </c>
      <c r="C9" s="149">
        <f t="shared" ref="C9:C12" si="2">C3</f>
        <v>100</v>
      </c>
      <c r="D9" s="148" t="s">
        <v>222</v>
      </c>
      <c r="E9" s="148"/>
      <c r="F9" s="151"/>
      <c r="G9" s="151">
        <f t="shared" si="0"/>
        <v>0</v>
      </c>
      <c r="H9" s="153"/>
      <c r="I9" s="152">
        <f t="shared" si="1"/>
        <v>0</v>
      </c>
    </row>
    <row r="10" spans="1:10" x14ac:dyDescent="0.3">
      <c r="A10" s="148"/>
      <c r="B10" s="148" t="s">
        <v>229</v>
      </c>
      <c r="C10" s="149">
        <f t="shared" si="2"/>
        <v>135</v>
      </c>
      <c r="D10" s="148" t="s">
        <v>222</v>
      </c>
      <c r="E10" s="148"/>
      <c r="F10" s="151"/>
      <c r="G10" s="151">
        <f t="shared" si="0"/>
        <v>0</v>
      </c>
      <c r="H10" s="153"/>
      <c r="I10" s="152">
        <f t="shared" si="1"/>
        <v>0</v>
      </c>
    </row>
    <row r="11" spans="1:10" x14ac:dyDescent="0.3">
      <c r="A11" s="148"/>
      <c r="B11" s="148" t="s">
        <v>230</v>
      </c>
      <c r="C11" s="149">
        <f t="shared" si="2"/>
        <v>50</v>
      </c>
      <c r="D11" s="148" t="s">
        <v>222</v>
      </c>
      <c r="E11" s="148"/>
      <c r="F11" s="151"/>
      <c r="G11" s="151">
        <f t="shared" si="0"/>
        <v>0</v>
      </c>
      <c r="H11" s="153"/>
      <c r="I11" s="152">
        <f t="shared" si="1"/>
        <v>0</v>
      </c>
    </row>
    <row r="12" spans="1:10" x14ac:dyDescent="0.3">
      <c r="A12" s="148"/>
      <c r="B12" s="148" t="s">
        <v>231</v>
      </c>
      <c r="C12" s="149">
        <f t="shared" si="2"/>
        <v>20</v>
      </c>
      <c r="D12" s="148" t="s">
        <v>222</v>
      </c>
      <c r="E12" s="148"/>
      <c r="F12" s="151"/>
      <c r="G12" s="151">
        <f t="shared" si="0"/>
        <v>0</v>
      </c>
      <c r="H12" s="153"/>
      <c r="I12" s="152">
        <f t="shared" si="1"/>
        <v>0</v>
      </c>
    </row>
    <row r="13" spans="1:10" x14ac:dyDescent="0.3">
      <c r="A13" s="148"/>
      <c r="B13" s="148" t="s">
        <v>232</v>
      </c>
      <c r="C13" s="149">
        <f>C7</f>
        <v>250</v>
      </c>
      <c r="D13" s="148" t="s">
        <v>222</v>
      </c>
      <c r="E13" s="148"/>
      <c r="F13" s="151"/>
      <c r="G13" s="151">
        <f t="shared" si="0"/>
        <v>0</v>
      </c>
      <c r="H13" s="153"/>
      <c r="I13" s="152">
        <f t="shared" si="1"/>
        <v>0</v>
      </c>
    </row>
    <row r="14" spans="1:10" x14ac:dyDescent="0.3">
      <c r="A14" s="154"/>
      <c r="B14" s="148"/>
      <c r="C14" s="149"/>
      <c r="D14" s="148"/>
      <c r="E14" s="154"/>
      <c r="F14" s="151"/>
      <c r="G14" s="151"/>
      <c r="H14" s="153"/>
      <c r="I14" s="152"/>
    </row>
    <row r="15" spans="1:10" ht="45.75" x14ac:dyDescent="0.3">
      <c r="A15" s="49" t="s">
        <v>233</v>
      </c>
      <c r="B15" s="155"/>
      <c r="C15" s="155">
        <v>15</v>
      </c>
      <c r="D15" s="155" t="s">
        <v>19</v>
      </c>
      <c r="E15" s="49"/>
      <c r="F15" s="156"/>
      <c r="G15" s="156">
        <f t="shared" si="0"/>
        <v>0</v>
      </c>
      <c r="H15" s="157"/>
      <c r="I15" s="156">
        <f t="shared" si="1"/>
        <v>0</v>
      </c>
      <c r="J15" s="158"/>
    </row>
    <row r="16" spans="1:10" ht="32.25" x14ac:dyDescent="0.3">
      <c r="A16" s="154" t="s">
        <v>234</v>
      </c>
      <c r="B16" s="148"/>
      <c r="C16" s="149">
        <v>1</v>
      </c>
      <c r="D16" s="148" t="s">
        <v>235</v>
      </c>
      <c r="E16" s="148"/>
      <c r="F16" s="151"/>
      <c r="G16" s="151">
        <f t="shared" si="0"/>
        <v>0</v>
      </c>
      <c r="H16" s="153"/>
      <c r="I16" s="152">
        <f t="shared" si="1"/>
        <v>0</v>
      </c>
    </row>
    <row r="17" spans="1:9" ht="17.25" thickBot="1" x14ac:dyDescent="0.35">
      <c r="A17" s="148" t="s">
        <v>236</v>
      </c>
      <c r="B17" s="148"/>
      <c r="C17" s="149">
        <v>1</v>
      </c>
      <c r="D17" s="148" t="s">
        <v>19</v>
      </c>
      <c r="E17" s="148"/>
      <c r="F17" s="151"/>
      <c r="G17" s="151">
        <f t="shared" si="0"/>
        <v>0</v>
      </c>
      <c r="H17" s="153"/>
      <c r="I17" s="152">
        <f t="shared" si="1"/>
        <v>0</v>
      </c>
    </row>
    <row r="18" spans="1:9" ht="18.75" x14ac:dyDescent="0.3">
      <c r="A18" s="159" t="s">
        <v>181</v>
      </c>
      <c r="B18" s="160"/>
      <c r="C18" s="161"/>
      <c r="D18" s="160"/>
      <c r="E18" s="160"/>
      <c r="F18" s="162"/>
      <c r="G18" s="163">
        <f>SUM(G3:G17)</f>
        <v>0</v>
      </c>
      <c r="H18" s="164"/>
      <c r="I18" s="163">
        <f>SUM(I3:I17)</f>
        <v>0</v>
      </c>
    </row>
    <row r="19" spans="1:9" ht="19.5" thickBot="1" x14ac:dyDescent="0.35">
      <c r="A19" s="165" t="s">
        <v>183</v>
      </c>
      <c r="B19" s="166"/>
      <c r="C19" s="167"/>
      <c r="D19" s="166"/>
      <c r="E19" s="166"/>
      <c r="F19" s="168"/>
      <c r="G19" s="169">
        <f>G18*1.27</f>
        <v>0</v>
      </c>
      <c r="H19" s="170"/>
      <c r="I19" s="169">
        <f>I18*1.27</f>
        <v>0</v>
      </c>
    </row>
    <row r="46" spans="1:8" x14ac:dyDescent="0.3">
      <c r="A46" s="171"/>
      <c r="B46" s="171"/>
      <c r="C46" s="171"/>
      <c r="D46" s="171"/>
      <c r="E46" s="171"/>
      <c r="F46" s="171"/>
      <c r="G46" s="171"/>
      <c r="H46" s="171"/>
    </row>
    <row r="47" spans="1:8" x14ac:dyDescent="0.3">
      <c r="A47" s="171"/>
      <c r="B47" s="171"/>
      <c r="C47" s="171"/>
      <c r="D47" s="171"/>
      <c r="E47" s="171"/>
      <c r="F47" s="171"/>
      <c r="G47" s="171"/>
      <c r="H47" s="171"/>
    </row>
    <row r="48" spans="1:8" x14ac:dyDescent="0.3">
      <c r="A48" s="171"/>
      <c r="B48" s="171"/>
      <c r="C48" s="171"/>
      <c r="D48" s="171"/>
      <c r="E48" s="171"/>
      <c r="F48" s="171"/>
      <c r="G48" s="171"/>
      <c r="H48" s="171"/>
    </row>
  </sheetData>
  <mergeCells count="1">
    <mergeCell ref="C1:D1"/>
  </mergeCell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20DF9-0A4B-48E4-AA5A-1819784A7907}">
  <sheetPr>
    <tabColor theme="9" tint="0.39997558519241921"/>
  </sheetPr>
  <dimension ref="A1:I57"/>
  <sheetViews>
    <sheetView workbookViewId="0">
      <selection activeCell="H3" sqref="H3:H31"/>
    </sheetView>
  </sheetViews>
  <sheetFormatPr defaultColWidth="9.140625" defaultRowHeight="16.5" x14ac:dyDescent="0.3"/>
  <cols>
    <col min="1" max="1" width="46.5703125" style="146" bestFit="1" customWidth="1"/>
    <col min="2" max="2" width="9" style="146" bestFit="1" customWidth="1"/>
    <col min="3" max="3" width="4" style="146" bestFit="1" customWidth="1"/>
    <col min="4" max="4" width="6.7109375" style="146" bestFit="1" customWidth="1"/>
    <col min="5" max="5" width="36.140625" style="146" hidden="1" customWidth="1"/>
    <col min="6" max="6" width="13.28515625" style="146" bestFit="1" customWidth="1"/>
    <col min="7" max="7" width="13.85546875" style="146" bestFit="1" customWidth="1"/>
    <col min="8" max="8" width="10.140625" style="146" bestFit="1" customWidth="1"/>
    <col min="9" max="9" width="12.42578125" style="146" bestFit="1" customWidth="1"/>
    <col min="10" max="16384" width="9.140625" style="146"/>
  </cols>
  <sheetData>
    <row r="1" spans="1:9" ht="50.25" thickBot="1" x14ac:dyDescent="0.35">
      <c r="A1" s="172" t="s">
        <v>212</v>
      </c>
      <c r="B1" s="173" t="s">
        <v>213</v>
      </c>
      <c r="C1" s="403" t="s">
        <v>214</v>
      </c>
      <c r="D1" s="404"/>
      <c r="E1" s="174" t="s">
        <v>215</v>
      </c>
      <c r="F1" s="175" t="s">
        <v>237</v>
      </c>
      <c r="G1" s="174" t="s">
        <v>217</v>
      </c>
      <c r="H1" s="175" t="s">
        <v>218</v>
      </c>
      <c r="I1" s="175" t="s">
        <v>219</v>
      </c>
    </row>
    <row r="2" spans="1:9" x14ac:dyDescent="0.3">
      <c r="A2" s="176" t="s">
        <v>220</v>
      </c>
      <c r="B2" s="177"/>
      <c r="C2" s="178"/>
      <c r="D2" s="177"/>
      <c r="E2" s="179"/>
      <c r="F2" s="152"/>
      <c r="G2" s="152"/>
      <c r="H2" s="152"/>
      <c r="I2" s="152"/>
    </row>
    <row r="3" spans="1:9" x14ac:dyDescent="0.3">
      <c r="A3" s="176"/>
      <c r="B3" s="177" t="s">
        <v>221</v>
      </c>
      <c r="C3" s="178">
        <v>10</v>
      </c>
      <c r="D3" s="177" t="s">
        <v>222</v>
      </c>
      <c r="E3" s="179"/>
      <c r="F3" s="152"/>
      <c r="G3" s="152">
        <f t="shared" ref="G3:G31" si="0">C3*F3</f>
        <v>0</v>
      </c>
      <c r="H3" s="153"/>
      <c r="I3" s="152">
        <f>C3*H3</f>
        <v>0</v>
      </c>
    </row>
    <row r="4" spans="1:9" x14ac:dyDescent="0.3">
      <c r="A4" s="176"/>
      <c r="B4" s="177" t="s">
        <v>223</v>
      </c>
      <c r="C4" s="178">
        <v>70</v>
      </c>
      <c r="D4" s="177" t="s">
        <v>222</v>
      </c>
      <c r="E4" s="179"/>
      <c r="F4" s="152"/>
      <c r="G4" s="152">
        <f t="shared" si="0"/>
        <v>0</v>
      </c>
      <c r="H4" s="153"/>
      <c r="I4" s="152">
        <f t="shared" ref="I4:I31" si="1">C4*H4</f>
        <v>0</v>
      </c>
    </row>
    <row r="5" spans="1:9" x14ac:dyDescent="0.3">
      <c r="A5" s="176"/>
      <c r="B5" s="177" t="s">
        <v>224</v>
      </c>
      <c r="C5" s="178">
        <v>60</v>
      </c>
      <c r="D5" s="177" t="s">
        <v>222</v>
      </c>
      <c r="E5" s="179"/>
      <c r="F5" s="152"/>
      <c r="G5" s="152">
        <f t="shared" si="0"/>
        <v>0</v>
      </c>
      <c r="H5" s="153"/>
      <c r="I5" s="152">
        <f t="shared" si="1"/>
        <v>0</v>
      </c>
    </row>
    <row r="6" spans="1:9" x14ac:dyDescent="0.3">
      <c r="A6" s="176"/>
      <c r="B6" s="177" t="s">
        <v>225</v>
      </c>
      <c r="C6" s="178">
        <v>220</v>
      </c>
      <c r="D6" s="177" t="s">
        <v>222</v>
      </c>
      <c r="E6" s="179"/>
      <c r="F6" s="152"/>
      <c r="G6" s="152">
        <f t="shared" si="0"/>
        <v>0</v>
      </c>
      <c r="H6" s="153"/>
      <c r="I6" s="152">
        <f t="shared" si="1"/>
        <v>0</v>
      </c>
    </row>
    <row r="7" spans="1:9" x14ac:dyDescent="0.3">
      <c r="A7" s="177" t="s">
        <v>238</v>
      </c>
      <c r="B7" s="177"/>
      <c r="C7" s="178"/>
      <c r="D7" s="177"/>
      <c r="E7" s="177"/>
      <c r="F7" s="152"/>
      <c r="G7" s="152"/>
      <c r="H7" s="153"/>
      <c r="I7" s="152">
        <f t="shared" si="1"/>
        <v>0</v>
      </c>
    </row>
    <row r="8" spans="1:9" x14ac:dyDescent="0.3">
      <c r="A8" s="177"/>
      <c r="B8" s="177" t="s">
        <v>228</v>
      </c>
      <c r="C8" s="178">
        <f>C3</f>
        <v>10</v>
      </c>
      <c r="D8" s="177" t="s">
        <v>222</v>
      </c>
      <c r="E8" s="177"/>
      <c r="F8" s="152"/>
      <c r="G8" s="152">
        <f t="shared" si="0"/>
        <v>0</v>
      </c>
      <c r="H8" s="153"/>
      <c r="I8" s="152">
        <f t="shared" si="1"/>
        <v>0</v>
      </c>
    </row>
    <row r="9" spans="1:9" x14ac:dyDescent="0.3">
      <c r="A9" s="177"/>
      <c r="B9" s="177" t="s">
        <v>229</v>
      </c>
      <c r="C9" s="178">
        <f>C4</f>
        <v>70</v>
      </c>
      <c r="D9" s="177" t="s">
        <v>222</v>
      </c>
      <c r="E9" s="177"/>
      <c r="F9" s="152"/>
      <c r="G9" s="152">
        <f t="shared" si="0"/>
        <v>0</v>
      </c>
      <c r="H9" s="153"/>
      <c r="I9" s="152">
        <f t="shared" si="1"/>
        <v>0</v>
      </c>
    </row>
    <row r="10" spans="1:9" x14ac:dyDescent="0.3">
      <c r="A10" s="177"/>
      <c r="B10" s="177" t="s">
        <v>230</v>
      </c>
      <c r="C10" s="178">
        <f>C5</f>
        <v>60</v>
      </c>
      <c r="D10" s="177" t="s">
        <v>222</v>
      </c>
      <c r="E10" s="177"/>
      <c r="F10" s="152"/>
      <c r="G10" s="152">
        <f t="shared" si="0"/>
        <v>0</v>
      </c>
      <c r="H10" s="153"/>
      <c r="I10" s="152">
        <f t="shared" si="1"/>
        <v>0</v>
      </c>
    </row>
    <row r="11" spans="1:9" x14ac:dyDescent="0.3">
      <c r="A11" s="177"/>
      <c r="B11" s="177" t="s">
        <v>231</v>
      </c>
      <c r="C11" s="178">
        <f>C6</f>
        <v>220</v>
      </c>
      <c r="D11" s="177" t="s">
        <v>222</v>
      </c>
      <c r="E11" s="177"/>
      <c r="F11" s="152"/>
      <c r="G11" s="152">
        <f t="shared" si="0"/>
        <v>0</v>
      </c>
      <c r="H11" s="153"/>
      <c r="I11" s="152">
        <f t="shared" si="1"/>
        <v>0</v>
      </c>
    </row>
    <row r="12" spans="1:9" x14ac:dyDescent="0.3">
      <c r="A12" s="180" t="s">
        <v>239</v>
      </c>
      <c r="B12" s="177"/>
      <c r="C12" s="178"/>
      <c r="D12" s="177"/>
      <c r="E12" s="180"/>
      <c r="F12" s="152"/>
      <c r="G12" s="152"/>
      <c r="H12" s="153"/>
      <c r="I12" s="152">
        <f t="shared" si="1"/>
        <v>0</v>
      </c>
    </row>
    <row r="13" spans="1:9" x14ac:dyDescent="0.3">
      <c r="A13" s="177"/>
      <c r="B13" s="177" t="s">
        <v>240</v>
      </c>
      <c r="C13" s="178">
        <v>1</v>
      </c>
      <c r="D13" s="177" t="s">
        <v>19</v>
      </c>
      <c r="E13" s="180"/>
      <c r="F13" s="152"/>
      <c r="G13" s="152">
        <f t="shared" si="0"/>
        <v>0</v>
      </c>
      <c r="H13" s="153"/>
      <c r="I13" s="152">
        <f t="shared" si="1"/>
        <v>0</v>
      </c>
    </row>
    <row r="14" spans="1:9" x14ac:dyDescent="0.3">
      <c r="A14" s="177"/>
      <c r="B14" s="177" t="s">
        <v>241</v>
      </c>
      <c r="C14" s="178">
        <v>2</v>
      </c>
      <c r="D14" s="177" t="s">
        <v>19</v>
      </c>
      <c r="E14" s="180"/>
      <c r="F14" s="152"/>
      <c r="G14" s="152">
        <f t="shared" si="0"/>
        <v>0</v>
      </c>
      <c r="H14" s="153"/>
      <c r="I14" s="152">
        <f t="shared" si="1"/>
        <v>0</v>
      </c>
    </row>
    <row r="15" spans="1:9" x14ac:dyDescent="0.3">
      <c r="A15" s="181"/>
      <c r="B15" s="181" t="s">
        <v>242</v>
      </c>
      <c r="C15" s="181">
        <v>1</v>
      </c>
      <c r="D15" s="181" t="s">
        <v>19</v>
      </c>
      <c r="E15" s="181"/>
      <c r="F15" s="181"/>
      <c r="G15" s="181">
        <f t="shared" si="0"/>
        <v>0</v>
      </c>
      <c r="H15" s="181"/>
      <c r="I15" s="181">
        <f t="shared" si="1"/>
        <v>0</v>
      </c>
    </row>
    <row r="16" spans="1:9" x14ac:dyDescent="0.3">
      <c r="A16" s="179"/>
      <c r="B16" s="179" t="s">
        <v>243</v>
      </c>
      <c r="C16" s="182">
        <v>4</v>
      </c>
      <c r="D16" s="179" t="s">
        <v>19</v>
      </c>
      <c r="E16" s="176"/>
      <c r="F16" s="152"/>
      <c r="G16" s="152">
        <f t="shared" si="0"/>
        <v>0</v>
      </c>
      <c r="H16" s="152"/>
      <c r="I16" s="152">
        <f t="shared" si="1"/>
        <v>0</v>
      </c>
    </row>
    <row r="17" spans="1:9" x14ac:dyDescent="0.3">
      <c r="A17" s="177"/>
      <c r="B17" s="177" t="s">
        <v>244</v>
      </c>
      <c r="C17" s="178">
        <v>1</v>
      </c>
      <c r="D17" s="177" t="s">
        <v>19</v>
      </c>
      <c r="E17" s="180"/>
      <c r="F17" s="152"/>
      <c r="G17" s="152">
        <f t="shared" si="0"/>
        <v>0</v>
      </c>
      <c r="H17" s="153"/>
      <c r="I17" s="152">
        <f t="shared" si="1"/>
        <v>0</v>
      </c>
    </row>
    <row r="18" spans="1:9" x14ac:dyDescent="0.3">
      <c r="A18" s="177"/>
      <c r="B18" s="177" t="s">
        <v>245</v>
      </c>
      <c r="C18" s="178">
        <v>1</v>
      </c>
      <c r="D18" s="177" t="s">
        <v>19</v>
      </c>
      <c r="E18" s="180"/>
      <c r="F18" s="152"/>
      <c r="G18" s="152">
        <f t="shared" si="0"/>
        <v>0</v>
      </c>
      <c r="H18" s="153"/>
      <c r="I18" s="152">
        <f t="shared" si="1"/>
        <v>0</v>
      </c>
    </row>
    <row r="19" spans="1:9" x14ac:dyDescent="0.3">
      <c r="A19" s="177" t="s">
        <v>246</v>
      </c>
      <c r="B19" s="177" t="s">
        <v>247</v>
      </c>
      <c r="C19" s="178">
        <v>10</v>
      </c>
      <c r="D19" s="177" t="s">
        <v>248</v>
      </c>
      <c r="E19" s="177"/>
      <c r="F19" s="152"/>
      <c r="G19" s="152">
        <f t="shared" si="0"/>
        <v>0</v>
      </c>
      <c r="H19" s="153"/>
      <c r="I19" s="152">
        <f t="shared" si="1"/>
        <v>0</v>
      </c>
    </row>
    <row r="20" spans="1:9" x14ac:dyDescent="0.3">
      <c r="A20" s="180" t="s">
        <v>249</v>
      </c>
      <c r="B20" s="177"/>
      <c r="C20" s="178">
        <v>1</v>
      </c>
      <c r="D20" s="177" t="s">
        <v>19</v>
      </c>
      <c r="E20" s="177"/>
      <c r="F20" s="152"/>
      <c r="G20" s="152">
        <f t="shared" si="0"/>
        <v>0</v>
      </c>
      <c r="H20" s="153"/>
      <c r="I20" s="152">
        <f t="shared" si="1"/>
        <v>0</v>
      </c>
    </row>
    <row r="21" spans="1:9" x14ac:dyDescent="0.3">
      <c r="A21" s="180" t="s">
        <v>250</v>
      </c>
      <c r="B21" s="177"/>
      <c r="C21" s="178">
        <v>2</v>
      </c>
      <c r="D21" s="177" t="s">
        <v>19</v>
      </c>
      <c r="E21" s="177"/>
      <c r="F21" s="152"/>
      <c r="G21" s="152">
        <f t="shared" si="0"/>
        <v>0</v>
      </c>
      <c r="H21" s="153"/>
      <c r="I21" s="152">
        <f t="shared" si="1"/>
        <v>0</v>
      </c>
    </row>
    <row r="22" spans="1:9" x14ac:dyDescent="0.3">
      <c r="A22" s="180" t="s">
        <v>251</v>
      </c>
      <c r="B22" s="177"/>
      <c r="C22" s="178">
        <v>1</v>
      </c>
      <c r="D22" s="177" t="s">
        <v>19</v>
      </c>
      <c r="E22" s="177"/>
      <c r="F22" s="152"/>
      <c r="G22" s="152">
        <f t="shared" si="0"/>
        <v>0</v>
      </c>
      <c r="H22" s="153"/>
      <c r="I22" s="152">
        <f t="shared" si="1"/>
        <v>0</v>
      </c>
    </row>
    <row r="23" spans="1:9" ht="33" x14ac:dyDescent="0.3">
      <c r="A23" s="180" t="s">
        <v>252</v>
      </c>
      <c r="B23" s="177"/>
      <c r="C23" s="178">
        <v>4</v>
      </c>
      <c r="D23" s="177" t="s">
        <v>19</v>
      </c>
      <c r="E23" s="177"/>
      <c r="F23" s="152"/>
      <c r="G23" s="152">
        <f t="shared" si="0"/>
        <v>0</v>
      </c>
      <c r="H23" s="153"/>
      <c r="I23" s="152">
        <f t="shared" si="1"/>
        <v>0</v>
      </c>
    </row>
    <row r="24" spans="1:9" ht="33" x14ac:dyDescent="0.3">
      <c r="A24" s="180" t="s">
        <v>253</v>
      </c>
      <c r="B24" s="177"/>
      <c r="C24" s="178">
        <v>1</v>
      </c>
      <c r="D24" s="177" t="s">
        <v>19</v>
      </c>
      <c r="E24" s="177"/>
      <c r="F24" s="152"/>
      <c r="G24" s="152">
        <f t="shared" si="0"/>
        <v>0</v>
      </c>
      <c r="H24" s="153"/>
      <c r="I24" s="152">
        <f t="shared" si="1"/>
        <v>0</v>
      </c>
    </row>
    <row r="25" spans="1:9" ht="33" x14ac:dyDescent="0.3">
      <c r="A25" s="180" t="s">
        <v>254</v>
      </c>
      <c r="B25" s="177"/>
      <c r="C25" s="178">
        <v>1</v>
      </c>
      <c r="D25" s="177" t="s">
        <v>19</v>
      </c>
      <c r="E25" s="177"/>
      <c r="F25" s="152"/>
      <c r="G25" s="152">
        <f t="shared" si="0"/>
        <v>0</v>
      </c>
      <c r="H25" s="153"/>
      <c r="I25" s="152">
        <f t="shared" si="1"/>
        <v>0</v>
      </c>
    </row>
    <row r="26" spans="1:9" x14ac:dyDescent="0.3">
      <c r="A26" s="177" t="s">
        <v>255</v>
      </c>
      <c r="B26" s="177"/>
      <c r="C26" s="178">
        <v>94</v>
      </c>
      <c r="D26" s="177" t="s">
        <v>19</v>
      </c>
      <c r="E26" s="177"/>
      <c r="F26" s="152"/>
      <c r="G26" s="152">
        <f t="shared" si="0"/>
        <v>0</v>
      </c>
      <c r="H26" s="153"/>
      <c r="I26" s="152">
        <f t="shared" si="1"/>
        <v>0</v>
      </c>
    </row>
    <row r="27" spans="1:9" x14ac:dyDescent="0.3">
      <c r="A27" s="177" t="s">
        <v>256</v>
      </c>
      <c r="B27" s="177" t="s">
        <v>257</v>
      </c>
      <c r="C27" s="178">
        <v>188</v>
      </c>
      <c r="D27" s="177" t="s">
        <v>19</v>
      </c>
      <c r="E27" s="177"/>
      <c r="F27" s="152"/>
      <c r="G27" s="152">
        <f t="shared" si="0"/>
        <v>0</v>
      </c>
      <c r="H27" s="153"/>
      <c r="I27" s="152">
        <f t="shared" si="1"/>
        <v>0</v>
      </c>
    </row>
    <row r="28" spans="1:9" x14ac:dyDescent="0.3">
      <c r="A28" s="177" t="s">
        <v>258</v>
      </c>
      <c r="B28" s="177" t="s">
        <v>257</v>
      </c>
      <c r="C28" s="178">
        <v>188</v>
      </c>
      <c r="D28" s="177" t="s">
        <v>19</v>
      </c>
      <c r="E28" s="177"/>
      <c r="F28" s="152"/>
      <c r="G28" s="152">
        <f t="shared" si="0"/>
        <v>0</v>
      </c>
      <c r="H28" s="153"/>
      <c r="I28" s="152">
        <f t="shared" si="1"/>
        <v>0</v>
      </c>
    </row>
    <row r="29" spans="1:9" ht="33" x14ac:dyDescent="0.3">
      <c r="A29" s="180" t="s">
        <v>259</v>
      </c>
      <c r="B29" s="177" t="s">
        <v>260</v>
      </c>
      <c r="C29" s="178">
        <v>35</v>
      </c>
      <c r="D29" s="177" t="s">
        <v>261</v>
      </c>
      <c r="E29" s="177"/>
      <c r="F29" s="152"/>
      <c r="G29" s="152">
        <f t="shared" si="0"/>
        <v>0</v>
      </c>
      <c r="H29" s="153"/>
      <c r="I29" s="152">
        <f t="shared" si="1"/>
        <v>0</v>
      </c>
    </row>
    <row r="30" spans="1:9" x14ac:dyDescent="0.3">
      <c r="A30" s="177" t="s">
        <v>262</v>
      </c>
      <c r="B30" s="177" t="s">
        <v>263</v>
      </c>
      <c r="C30" s="178">
        <v>19</v>
      </c>
      <c r="D30" s="177" t="s">
        <v>19</v>
      </c>
      <c r="E30" s="177"/>
      <c r="F30" s="152"/>
      <c r="G30" s="152">
        <f t="shared" si="0"/>
        <v>0</v>
      </c>
      <c r="H30" s="153"/>
      <c r="I30" s="152">
        <f t="shared" si="1"/>
        <v>0</v>
      </c>
    </row>
    <row r="31" spans="1:9" ht="17.25" thickBot="1" x14ac:dyDescent="0.35">
      <c r="A31" s="177" t="s">
        <v>264</v>
      </c>
      <c r="B31" s="177"/>
      <c r="C31" s="178">
        <v>9</v>
      </c>
      <c r="D31" s="177" t="s">
        <v>19</v>
      </c>
      <c r="E31" s="177"/>
      <c r="F31" s="152"/>
      <c r="G31" s="152">
        <f t="shared" si="0"/>
        <v>0</v>
      </c>
      <c r="H31" s="153"/>
      <c r="I31" s="152">
        <f t="shared" si="1"/>
        <v>0</v>
      </c>
    </row>
    <row r="32" spans="1:9" x14ac:dyDescent="0.3">
      <c r="A32" s="183" t="s">
        <v>181</v>
      </c>
      <c r="B32" s="184"/>
      <c r="C32" s="185"/>
      <c r="D32" s="184"/>
      <c r="E32" s="184"/>
      <c r="F32" s="186"/>
      <c r="G32" s="186">
        <f>SUM(G2:G31)</f>
        <v>0</v>
      </c>
      <c r="H32" s="164"/>
      <c r="I32" s="187">
        <f>SUM(I3:I31)</f>
        <v>0</v>
      </c>
    </row>
    <row r="33" spans="1:9" ht="17.25" thickBot="1" x14ac:dyDescent="0.35">
      <c r="A33" s="188" t="s">
        <v>183</v>
      </c>
      <c r="B33" s="189"/>
      <c r="C33" s="190"/>
      <c r="D33" s="189"/>
      <c r="E33" s="189"/>
      <c r="F33" s="191"/>
      <c r="G33" s="191">
        <f>G32*1.27</f>
        <v>0</v>
      </c>
      <c r="H33" s="170"/>
      <c r="I33" s="192">
        <f>I32*1.27</f>
        <v>0</v>
      </c>
    </row>
    <row r="46" spans="1:9" x14ac:dyDescent="0.3">
      <c r="A46" s="104"/>
      <c r="B46" s="104"/>
      <c r="C46" s="104"/>
      <c r="D46" s="104"/>
      <c r="E46" s="104"/>
      <c r="F46" s="104"/>
      <c r="G46" s="104"/>
      <c r="H46" s="104"/>
    </row>
    <row r="47" spans="1:9" x14ac:dyDescent="0.3">
      <c r="A47" s="104"/>
      <c r="B47" s="104"/>
      <c r="C47" s="104"/>
      <c r="D47" s="104"/>
      <c r="E47" s="104"/>
      <c r="F47" s="104"/>
      <c r="G47" s="104"/>
      <c r="H47" s="104"/>
    </row>
    <row r="48" spans="1:9" x14ac:dyDescent="0.3">
      <c r="A48" s="104"/>
      <c r="B48" s="104"/>
      <c r="C48" s="104"/>
      <c r="D48" s="104"/>
      <c r="E48" s="104"/>
      <c r="F48" s="104"/>
      <c r="G48" s="104"/>
      <c r="H48" s="104"/>
    </row>
    <row r="57" s="146" customFormat="1" x14ac:dyDescent="0.3"/>
  </sheetData>
  <mergeCells count="1">
    <mergeCell ref="C1:D1"/>
  </mergeCells>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EEE0-DFDF-4545-8E65-401117B5EBD9}">
  <sheetPr>
    <tabColor theme="9" tint="0.39997558519241921"/>
  </sheetPr>
  <dimension ref="A1:I50"/>
  <sheetViews>
    <sheetView topLeftCell="A36" zoomScale="89" zoomScaleNormal="89" zoomScalePageLayoutView="200" workbookViewId="0">
      <selection activeCell="E2" sqref="E2:F48"/>
    </sheetView>
  </sheetViews>
  <sheetFormatPr defaultColWidth="9.140625" defaultRowHeight="16.5" x14ac:dyDescent="0.3"/>
  <cols>
    <col min="1" max="1" width="72.42578125" style="146" bestFit="1" customWidth="1"/>
    <col min="2" max="2" width="7.7109375" style="214" bestFit="1" customWidth="1"/>
    <col min="3" max="3" width="6.42578125" style="146" bestFit="1" customWidth="1"/>
    <col min="4" max="4" width="6.5703125" style="146" bestFit="1" customWidth="1"/>
    <col min="5" max="6" width="7.85546875" style="158" bestFit="1" customWidth="1"/>
    <col min="7" max="7" width="8.85546875" style="158" bestFit="1" customWidth="1"/>
    <col min="8" max="8" width="12" style="146" bestFit="1" customWidth="1"/>
    <col min="9" max="9" width="11" style="146" bestFit="1" customWidth="1"/>
    <col min="10" max="16384" width="9.140625" style="146"/>
  </cols>
  <sheetData>
    <row r="1" spans="1:9" ht="26.25" thickBot="1" x14ac:dyDescent="0.35">
      <c r="A1" s="193" t="s">
        <v>2</v>
      </c>
      <c r="B1" s="194"/>
      <c r="C1" s="195" t="s">
        <v>3</v>
      </c>
      <c r="D1" s="195" t="s">
        <v>4</v>
      </c>
      <c r="E1" s="196" t="s">
        <v>5</v>
      </c>
      <c r="F1" s="196" t="s">
        <v>6</v>
      </c>
      <c r="G1" s="196" t="s">
        <v>7</v>
      </c>
      <c r="H1" s="197" t="s">
        <v>8</v>
      </c>
      <c r="I1" s="198" t="s">
        <v>215</v>
      </c>
    </row>
    <row r="2" spans="1:9" x14ac:dyDescent="0.3">
      <c r="A2" s="199" t="s">
        <v>265</v>
      </c>
      <c r="B2" s="182" t="s">
        <v>266</v>
      </c>
      <c r="C2" s="179">
        <v>10</v>
      </c>
      <c r="D2" s="179" t="s">
        <v>222</v>
      </c>
      <c r="E2" s="152"/>
      <c r="F2" s="152"/>
      <c r="G2" s="152">
        <f>C2*E2</f>
        <v>0</v>
      </c>
      <c r="H2" s="179">
        <f>C2*F2</f>
        <v>0</v>
      </c>
    </row>
    <row r="3" spans="1:9" x14ac:dyDescent="0.3">
      <c r="A3" s="200"/>
      <c r="B3" s="178" t="s">
        <v>267</v>
      </c>
      <c r="C3" s="177">
        <v>20</v>
      </c>
      <c r="D3" s="177" t="s">
        <v>222</v>
      </c>
      <c r="E3" s="153"/>
      <c r="F3" s="153"/>
      <c r="G3" s="153">
        <f>C3*E3</f>
        <v>0</v>
      </c>
      <c r="H3" s="177">
        <f>C3*F3</f>
        <v>0</v>
      </c>
    </row>
    <row r="4" spans="1:9" x14ac:dyDescent="0.3">
      <c r="A4" s="177"/>
      <c r="B4" s="178" t="s">
        <v>268</v>
      </c>
      <c r="C4" s="177">
        <v>20</v>
      </c>
      <c r="D4" s="177" t="s">
        <v>222</v>
      </c>
      <c r="E4" s="153"/>
      <c r="F4" s="153"/>
      <c r="G4" s="153">
        <f>C4*E4</f>
        <v>0</v>
      </c>
      <c r="H4" s="177">
        <f>C4*F4</f>
        <v>0</v>
      </c>
    </row>
    <row r="5" spans="1:9" x14ac:dyDescent="0.3">
      <c r="A5" s="177"/>
      <c r="B5" s="178" t="s">
        <v>269</v>
      </c>
      <c r="C5" s="177">
        <v>10</v>
      </c>
      <c r="D5" s="177" t="s">
        <v>222</v>
      </c>
      <c r="E5" s="153"/>
      <c r="F5" s="153"/>
      <c r="G5" s="153">
        <f t="shared" ref="G5:G48" si="0">C5*E5</f>
        <v>0</v>
      </c>
      <c r="H5" s="177">
        <f t="shared" ref="H5:H48" si="1">C5*F5</f>
        <v>0</v>
      </c>
    </row>
    <row r="6" spans="1:9" x14ac:dyDescent="0.3">
      <c r="A6" s="177"/>
      <c r="B6" s="178" t="s">
        <v>270</v>
      </c>
      <c r="C6" s="177">
        <v>115</v>
      </c>
      <c r="D6" s="177" t="s">
        <v>222</v>
      </c>
      <c r="E6" s="153"/>
      <c r="F6" s="153"/>
      <c r="G6" s="153">
        <f t="shared" si="0"/>
        <v>0</v>
      </c>
      <c r="H6" s="177">
        <f t="shared" si="1"/>
        <v>0</v>
      </c>
    </row>
    <row r="7" spans="1:9" x14ac:dyDescent="0.3">
      <c r="A7" s="177"/>
      <c r="B7" s="178" t="s">
        <v>271</v>
      </c>
      <c r="C7" s="177">
        <v>30</v>
      </c>
      <c r="D7" s="177" t="s">
        <v>222</v>
      </c>
      <c r="E7" s="153"/>
      <c r="F7" s="153"/>
      <c r="G7" s="153">
        <f t="shared" si="0"/>
        <v>0</v>
      </c>
      <c r="H7" s="177">
        <f t="shared" si="1"/>
        <v>0</v>
      </c>
    </row>
    <row r="8" spans="1:9" x14ac:dyDescent="0.3">
      <c r="A8" s="177"/>
      <c r="B8" s="178" t="s">
        <v>272</v>
      </c>
      <c r="C8" s="177">
        <v>48</v>
      </c>
      <c r="D8" s="177" t="s">
        <v>222</v>
      </c>
      <c r="E8" s="153"/>
      <c r="F8" s="153"/>
      <c r="G8" s="153">
        <f t="shared" si="0"/>
        <v>0</v>
      </c>
      <c r="H8" s="177">
        <f t="shared" si="1"/>
        <v>0</v>
      </c>
    </row>
    <row r="9" spans="1:9" x14ac:dyDescent="0.3">
      <c r="A9" s="200" t="s">
        <v>273</v>
      </c>
      <c r="B9" s="178" t="s">
        <v>270</v>
      </c>
      <c r="C9" s="179">
        <v>10</v>
      </c>
      <c r="D9" s="179" t="s">
        <v>222</v>
      </c>
      <c r="E9" s="152"/>
      <c r="F9" s="152"/>
      <c r="G9" s="153">
        <f t="shared" si="0"/>
        <v>0</v>
      </c>
      <c r="H9" s="177">
        <f t="shared" si="1"/>
        <v>0</v>
      </c>
    </row>
    <row r="10" spans="1:9" x14ac:dyDescent="0.3">
      <c r="A10" s="200"/>
      <c r="B10" s="178" t="s">
        <v>268</v>
      </c>
      <c r="C10" s="179">
        <v>10</v>
      </c>
      <c r="D10" s="179" t="s">
        <v>222</v>
      </c>
      <c r="E10" s="152"/>
      <c r="F10" s="152"/>
      <c r="G10" s="153">
        <f t="shared" si="0"/>
        <v>0</v>
      </c>
      <c r="H10" s="177">
        <f t="shared" si="1"/>
        <v>0</v>
      </c>
    </row>
    <row r="11" spans="1:9" x14ac:dyDescent="0.3">
      <c r="A11" s="199"/>
      <c r="B11" s="178" t="s">
        <v>267</v>
      </c>
      <c r="C11" s="179">
        <v>60</v>
      </c>
      <c r="D11" s="179" t="s">
        <v>222</v>
      </c>
      <c r="E11" s="152"/>
      <c r="F11" s="152"/>
      <c r="G11" s="153">
        <f t="shared" si="0"/>
        <v>0</v>
      </c>
      <c r="H11" s="177">
        <f t="shared" si="1"/>
        <v>0</v>
      </c>
    </row>
    <row r="12" spans="1:9" x14ac:dyDescent="0.3">
      <c r="A12" s="201" t="s">
        <v>274</v>
      </c>
      <c r="B12" s="178"/>
      <c r="C12" s="202">
        <v>10</v>
      </c>
      <c r="D12" s="202" t="s">
        <v>222</v>
      </c>
      <c r="E12" s="203"/>
      <c r="F12" s="203"/>
      <c r="G12" s="153">
        <f t="shared" si="0"/>
        <v>0</v>
      </c>
      <c r="H12" s="177">
        <f t="shared" si="1"/>
        <v>0</v>
      </c>
    </row>
    <row r="13" spans="1:9" x14ac:dyDescent="0.3">
      <c r="A13" s="177" t="s">
        <v>275</v>
      </c>
      <c r="B13" s="178" t="s">
        <v>268</v>
      </c>
      <c r="C13" s="177">
        <v>10</v>
      </c>
      <c r="D13" s="177" t="s">
        <v>222</v>
      </c>
      <c r="E13" s="153"/>
      <c r="F13" s="153"/>
      <c r="G13" s="153">
        <f t="shared" si="0"/>
        <v>0</v>
      </c>
      <c r="H13" s="177">
        <f t="shared" si="1"/>
        <v>0</v>
      </c>
    </row>
    <row r="14" spans="1:9" x14ac:dyDescent="0.3">
      <c r="A14" s="177"/>
      <c r="B14" s="178" t="s">
        <v>270</v>
      </c>
      <c r="C14" s="177">
        <v>60</v>
      </c>
      <c r="D14" s="177" t="s">
        <v>222</v>
      </c>
      <c r="E14" s="153"/>
      <c r="F14" s="153"/>
      <c r="G14" s="153">
        <f t="shared" si="0"/>
        <v>0</v>
      </c>
      <c r="H14" s="177">
        <f t="shared" si="1"/>
        <v>0</v>
      </c>
    </row>
    <row r="15" spans="1:9" x14ac:dyDescent="0.3">
      <c r="A15" s="181"/>
      <c r="B15" s="181" t="s">
        <v>271</v>
      </c>
      <c r="C15" s="181">
        <v>17</v>
      </c>
      <c r="D15" s="181" t="s">
        <v>222</v>
      </c>
      <c r="E15" s="181"/>
      <c r="F15" s="181"/>
      <c r="G15" s="181">
        <f t="shared" si="0"/>
        <v>0</v>
      </c>
      <c r="H15" s="181">
        <f t="shared" si="1"/>
        <v>0</v>
      </c>
      <c r="I15" s="104"/>
    </row>
    <row r="16" spans="1:9" x14ac:dyDescent="0.3">
      <c r="A16" s="177" t="s">
        <v>276</v>
      </c>
      <c r="B16" s="178"/>
      <c r="C16" s="177">
        <v>1</v>
      </c>
      <c r="D16" s="177" t="s">
        <v>19</v>
      </c>
      <c r="E16" s="153"/>
      <c r="F16" s="153"/>
      <c r="G16" s="153">
        <f t="shared" si="0"/>
        <v>0</v>
      </c>
      <c r="H16" s="177">
        <f t="shared" si="1"/>
        <v>0</v>
      </c>
    </row>
    <row r="17" spans="1:8" x14ac:dyDescent="0.3">
      <c r="A17" s="177" t="s">
        <v>277</v>
      </c>
      <c r="B17" s="178"/>
      <c r="C17" s="177">
        <v>14</v>
      </c>
      <c r="D17" s="177" t="s">
        <v>19</v>
      </c>
      <c r="E17" s="153"/>
      <c r="F17" s="153"/>
      <c r="G17" s="153">
        <f t="shared" si="0"/>
        <v>0</v>
      </c>
      <c r="H17" s="177">
        <f t="shared" si="1"/>
        <v>0</v>
      </c>
    </row>
    <row r="18" spans="1:8" x14ac:dyDescent="0.3">
      <c r="A18" s="177" t="s">
        <v>278</v>
      </c>
      <c r="B18" s="178"/>
      <c r="C18" s="177">
        <v>2</v>
      </c>
      <c r="D18" s="177" t="s">
        <v>19</v>
      </c>
      <c r="E18" s="153"/>
      <c r="F18" s="153"/>
      <c r="G18" s="153">
        <f t="shared" si="0"/>
        <v>0</v>
      </c>
      <c r="H18" s="177">
        <f t="shared" si="1"/>
        <v>0</v>
      </c>
    </row>
    <row r="19" spans="1:8" x14ac:dyDescent="0.3">
      <c r="A19" s="177" t="s">
        <v>279</v>
      </c>
      <c r="B19" s="178"/>
      <c r="C19" s="177">
        <v>18</v>
      </c>
      <c r="D19" s="177" t="s">
        <v>19</v>
      </c>
      <c r="E19" s="153"/>
      <c r="F19" s="153"/>
      <c r="G19" s="153">
        <f t="shared" si="0"/>
        <v>0</v>
      </c>
      <c r="H19" s="177">
        <f t="shared" si="1"/>
        <v>0</v>
      </c>
    </row>
    <row r="20" spans="1:8" x14ac:dyDescent="0.3">
      <c r="A20" s="177" t="s">
        <v>280</v>
      </c>
      <c r="B20" s="178" t="s">
        <v>281</v>
      </c>
      <c r="C20" s="177">
        <v>200</v>
      </c>
      <c r="D20" s="177" t="s">
        <v>222</v>
      </c>
      <c r="E20" s="153"/>
      <c r="F20" s="153"/>
      <c r="G20" s="153">
        <f t="shared" si="0"/>
        <v>0</v>
      </c>
      <c r="H20" s="177">
        <f t="shared" si="1"/>
        <v>0</v>
      </c>
    </row>
    <row r="21" spans="1:8" x14ac:dyDescent="0.3">
      <c r="A21" s="177"/>
      <c r="B21" s="178" t="s">
        <v>282</v>
      </c>
      <c r="C21" s="177">
        <v>430</v>
      </c>
      <c r="D21" s="177" t="s">
        <v>222</v>
      </c>
      <c r="E21" s="153"/>
      <c r="F21" s="153"/>
      <c r="G21" s="153">
        <f t="shared" si="0"/>
        <v>0</v>
      </c>
      <c r="H21" s="177">
        <f t="shared" si="1"/>
        <v>0</v>
      </c>
    </row>
    <row r="22" spans="1:8" x14ac:dyDescent="0.3">
      <c r="A22" s="177"/>
      <c r="B22" s="178" t="s">
        <v>283</v>
      </c>
      <c r="C22" s="177">
        <v>265</v>
      </c>
      <c r="D22" s="177" t="s">
        <v>222</v>
      </c>
      <c r="E22" s="153"/>
      <c r="F22" s="153"/>
      <c r="G22" s="153">
        <f t="shared" si="0"/>
        <v>0</v>
      </c>
      <c r="H22" s="177">
        <f t="shared" si="1"/>
        <v>0</v>
      </c>
    </row>
    <row r="23" spans="1:8" x14ac:dyDescent="0.3">
      <c r="A23" s="177"/>
      <c r="B23" s="178" t="s">
        <v>284</v>
      </c>
      <c r="C23" s="177">
        <v>100</v>
      </c>
      <c r="D23" s="177" t="s">
        <v>222</v>
      </c>
      <c r="E23" s="153"/>
      <c r="F23" s="153"/>
      <c r="G23" s="153">
        <f t="shared" si="0"/>
        <v>0</v>
      </c>
      <c r="H23" s="177">
        <f t="shared" si="1"/>
        <v>0</v>
      </c>
    </row>
    <row r="24" spans="1:8" x14ac:dyDescent="0.3">
      <c r="A24" s="177"/>
      <c r="B24" s="178" t="s">
        <v>285</v>
      </c>
      <c r="C24" s="177">
        <v>100</v>
      </c>
      <c r="D24" s="177" t="s">
        <v>222</v>
      </c>
      <c r="E24" s="153"/>
      <c r="F24" s="153"/>
      <c r="G24" s="153">
        <f t="shared" si="0"/>
        <v>0</v>
      </c>
      <c r="H24" s="177">
        <f t="shared" si="1"/>
        <v>0</v>
      </c>
    </row>
    <row r="25" spans="1:8" x14ac:dyDescent="0.3">
      <c r="A25" s="177"/>
      <c r="B25" s="178" t="s">
        <v>286</v>
      </c>
      <c r="C25" s="177">
        <v>50</v>
      </c>
      <c r="D25" s="177" t="s">
        <v>222</v>
      </c>
      <c r="E25" s="153"/>
      <c r="F25" s="153"/>
      <c r="G25" s="153">
        <f t="shared" si="0"/>
        <v>0</v>
      </c>
      <c r="H25" s="177">
        <f t="shared" si="1"/>
        <v>0</v>
      </c>
    </row>
    <row r="26" spans="1:8" x14ac:dyDescent="0.3">
      <c r="A26" s="177" t="s">
        <v>287</v>
      </c>
      <c r="B26" s="178" t="s">
        <v>288</v>
      </c>
      <c r="C26" s="177">
        <f t="shared" ref="C26:C31" si="2">C20</f>
        <v>200</v>
      </c>
      <c r="D26" s="177" t="s">
        <v>222</v>
      </c>
      <c r="E26" s="153"/>
      <c r="F26" s="153"/>
      <c r="G26" s="153">
        <f t="shared" si="0"/>
        <v>0</v>
      </c>
      <c r="H26" s="177">
        <f t="shared" si="1"/>
        <v>0</v>
      </c>
    </row>
    <row r="27" spans="1:8" x14ac:dyDescent="0.3">
      <c r="A27" s="177"/>
      <c r="B27" s="178" t="s">
        <v>289</v>
      </c>
      <c r="C27" s="177">
        <f t="shared" si="2"/>
        <v>430</v>
      </c>
      <c r="D27" s="177" t="s">
        <v>222</v>
      </c>
      <c r="E27" s="153"/>
      <c r="F27" s="153"/>
      <c r="G27" s="153">
        <f t="shared" si="0"/>
        <v>0</v>
      </c>
      <c r="H27" s="177">
        <f t="shared" si="1"/>
        <v>0</v>
      </c>
    </row>
    <row r="28" spans="1:8" x14ac:dyDescent="0.3">
      <c r="A28" s="177"/>
      <c r="B28" s="178" t="s">
        <v>290</v>
      </c>
      <c r="C28" s="177">
        <f t="shared" si="2"/>
        <v>265</v>
      </c>
      <c r="D28" s="177" t="s">
        <v>222</v>
      </c>
      <c r="E28" s="153"/>
      <c r="F28" s="153"/>
      <c r="G28" s="153">
        <f t="shared" si="0"/>
        <v>0</v>
      </c>
      <c r="H28" s="177">
        <f t="shared" si="1"/>
        <v>0</v>
      </c>
    </row>
    <row r="29" spans="1:8" x14ac:dyDescent="0.3">
      <c r="A29" s="177"/>
      <c r="B29" s="178" t="s">
        <v>291</v>
      </c>
      <c r="C29" s="177">
        <f t="shared" si="2"/>
        <v>100</v>
      </c>
      <c r="D29" s="177" t="s">
        <v>222</v>
      </c>
      <c r="E29" s="153"/>
      <c r="F29" s="153"/>
      <c r="G29" s="153">
        <f t="shared" si="0"/>
        <v>0</v>
      </c>
      <c r="H29" s="177">
        <f t="shared" si="1"/>
        <v>0</v>
      </c>
    </row>
    <row r="30" spans="1:8" x14ac:dyDescent="0.3">
      <c r="A30" s="177"/>
      <c r="B30" s="178" t="s">
        <v>263</v>
      </c>
      <c r="C30" s="177">
        <f t="shared" si="2"/>
        <v>100</v>
      </c>
      <c r="D30" s="177" t="s">
        <v>222</v>
      </c>
      <c r="E30" s="153"/>
      <c r="F30" s="153"/>
      <c r="G30" s="153">
        <f t="shared" si="0"/>
        <v>0</v>
      </c>
      <c r="H30" s="177">
        <f t="shared" si="1"/>
        <v>0</v>
      </c>
    </row>
    <row r="31" spans="1:8" x14ac:dyDescent="0.3">
      <c r="A31" s="177"/>
      <c r="B31" s="178" t="s">
        <v>292</v>
      </c>
      <c r="C31" s="177">
        <f t="shared" si="2"/>
        <v>50</v>
      </c>
      <c r="D31" s="177" t="s">
        <v>222</v>
      </c>
      <c r="E31" s="153"/>
      <c r="F31" s="153"/>
      <c r="G31" s="153">
        <f t="shared" si="0"/>
        <v>0</v>
      </c>
      <c r="H31" s="177">
        <f t="shared" si="1"/>
        <v>0</v>
      </c>
    </row>
    <row r="32" spans="1:8" x14ac:dyDescent="0.3">
      <c r="A32" s="177" t="s">
        <v>293</v>
      </c>
      <c r="B32" s="178"/>
      <c r="C32" s="177">
        <v>25</v>
      </c>
      <c r="D32" s="177" t="s">
        <v>15</v>
      </c>
      <c r="E32" s="153"/>
      <c r="F32" s="153"/>
      <c r="G32" s="153">
        <f>C32*E32</f>
        <v>0</v>
      </c>
      <c r="H32" s="177">
        <f t="shared" si="1"/>
        <v>0</v>
      </c>
    </row>
    <row r="33" spans="1:9" x14ac:dyDescent="0.3">
      <c r="A33" s="180" t="s">
        <v>294</v>
      </c>
      <c r="B33" s="178"/>
      <c r="C33" s="177">
        <v>10</v>
      </c>
      <c r="D33" s="177" t="s">
        <v>15</v>
      </c>
      <c r="E33" s="153"/>
      <c r="F33" s="153"/>
      <c r="G33" s="153">
        <f t="shared" ref="G33:G34" si="3">C33*E33</f>
        <v>0</v>
      </c>
      <c r="H33" s="177">
        <f t="shared" si="1"/>
        <v>0</v>
      </c>
    </row>
    <row r="34" spans="1:9" ht="49.5" x14ac:dyDescent="0.3">
      <c r="A34" s="180" t="s">
        <v>295</v>
      </c>
      <c r="B34" s="178"/>
      <c r="C34" s="177">
        <v>8</v>
      </c>
      <c r="D34" s="177" t="s">
        <v>19</v>
      </c>
      <c r="E34" s="153"/>
      <c r="F34" s="153"/>
      <c r="G34" s="153">
        <f t="shared" si="3"/>
        <v>0</v>
      </c>
      <c r="H34" s="177">
        <f t="shared" si="1"/>
        <v>0</v>
      </c>
      <c r="I34" s="405" t="s">
        <v>296</v>
      </c>
    </row>
    <row r="35" spans="1:9" x14ac:dyDescent="0.3">
      <c r="A35" s="204" t="s">
        <v>297</v>
      </c>
      <c r="B35" s="178"/>
      <c r="C35" s="177"/>
      <c r="D35" s="177"/>
      <c r="E35" s="153"/>
      <c r="F35" s="153"/>
      <c r="G35" s="153"/>
      <c r="H35" s="177"/>
      <c r="I35" s="406"/>
    </row>
    <row r="36" spans="1:9" ht="82.5" x14ac:dyDescent="0.3">
      <c r="A36" s="180" t="s">
        <v>298</v>
      </c>
      <c r="B36" s="178"/>
      <c r="C36" s="177">
        <v>23</v>
      </c>
      <c r="D36" s="177" t="s">
        <v>15</v>
      </c>
      <c r="E36" s="153"/>
      <c r="F36" s="153"/>
      <c r="G36" s="153">
        <f t="shared" si="0"/>
        <v>0</v>
      </c>
      <c r="H36" s="177">
        <f t="shared" si="1"/>
        <v>0</v>
      </c>
      <c r="I36" s="406"/>
    </row>
    <row r="37" spans="1:9" ht="82.5" x14ac:dyDescent="0.3">
      <c r="A37" s="180" t="s">
        <v>299</v>
      </c>
      <c r="B37" s="178"/>
      <c r="C37" s="177">
        <v>18</v>
      </c>
      <c r="D37" s="177" t="s">
        <v>15</v>
      </c>
      <c r="E37" s="153"/>
      <c r="F37" s="153"/>
      <c r="G37" s="153">
        <f t="shared" si="0"/>
        <v>0</v>
      </c>
      <c r="H37" s="177">
        <f t="shared" si="1"/>
        <v>0</v>
      </c>
      <c r="I37" s="406"/>
    </row>
    <row r="38" spans="1:9" ht="66" x14ac:dyDescent="0.3">
      <c r="A38" s="180" t="s">
        <v>300</v>
      </c>
      <c r="B38" s="178"/>
      <c r="C38" s="177">
        <v>2</v>
      </c>
      <c r="D38" s="177" t="s">
        <v>15</v>
      </c>
      <c r="E38" s="153"/>
      <c r="F38" s="153"/>
      <c r="G38" s="153"/>
      <c r="H38" s="177">
        <f t="shared" si="1"/>
        <v>0</v>
      </c>
      <c r="I38" s="406"/>
    </row>
    <row r="39" spans="1:9" ht="33" x14ac:dyDescent="0.3">
      <c r="A39" s="180" t="s">
        <v>301</v>
      </c>
      <c r="B39" s="178"/>
      <c r="C39" s="177">
        <v>23</v>
      </c>
      <c r="D39" s="177" t="s">
        <v>15</v>
      </c>
      <c r="E39" s="153"/>
      <c r="F39" s="153"/>
      <c r="G39" s="153">
        <f t="shared" si="0"/>
        <v>0</v>
      </c>
      <c r="H39" s="177">
        <f t="shared" si="1"/>
        <v>0</v>
      </c>
      <c r="I39" s="406"/>
    </row>
    <row r="40" spans="1:9" x14ac:dyDescent="0.3">
      <c r="A40" s="204" t="s">
        <v>302</v>
      </c>
      <c r="B40" s="178"/>
      <c r="C40" s="177"/>
      <c r="D40" s="177"/>
      <c r="E40" s="153"/>
      <c r="F40" s="153"/>
      <c r="G40" s="153"/>
      <c r="H40" s="177"/>
      <c r="I40" s="406"/>
    </row>
    <row r="41" spans="1:9" ht="82.5" x14ac:dyDescent="0.3">
      <c r="A41" s="180" t="s">
        <v>303</v>
      </c>
      <c r="B41" s="178"/>
      <c r="C41" s="177">
        <v>16</v>
      </c>
      <c r="D41" s="177" t="s">
        <v>19</v>
      </c>
      <c r="E41" s="153"/>
      <c r="F41" s="153"/>
      <c r="G41" s="153">
        <f t="shared" si="0"/>
        <v>0</v>
      </c>
      <c r="H41" s="177">
        <f t="shared" si="1"/>
        <v>0</v>
      </c>
      <c r="I41" s="407"/>
    </row>
    <row r="42" spans="1:9" x14ac:dyDescent="0.3">
      <c r="A42" s="180" t="s">
        <v>304</v>
      </c>
      <c r="B42" s="178"/>
      <c r="C42" s="177">
        <v>1</v>
      </c>
      <c r="D42" s="177" t="s">
        <v>15</v>
      </c>
      <c r="E42" s="153"/>
      <c r="F42" s="153"/>
      <c r="G42" s="153">
        <f>C42*E42</f>
        <v>0</v>
      </c>
      <c r="H42" s="177">
        <f t="shared" si="1"/>
        <v>0</v>
      </c>
      <c r="I42" s="205"/>
    </row>
    <row r="43" spans="1:9" x14ac:dyDescent="0.3">
      <c r="A43" s="180" t="s">
        <v>305</v>
      </c>
      <c r="B43" s="178"/>
      <c r="C43" s="177">
        <v>4</v>
      </c>
      <c r="D43" s="177" t="s">
        <v>19</v>
      </c>
      <c r="E43" s="153"/>
      <c r="F43" s="153"/>
      <c r="G43" s="153">
        <f t="shared" ref="G43:G44" si="4">C43*E43</f>
        <v>0</v>
      </c>
      <c r="H43" s="177">
        <f t="shared" si="1"/>
        <v>0</v>
      </c>
      <c r="I43" s="205"/>
    </row>
    <row r="44" spans="1:9" x14ac:dyDescent="0.3">
      <c r="A44" s="180" t="s">
        <v>306</v>
      </c>
      <c r="B44" s="178"/>
      <c r="C44" s="177">
        <v>1</v>
      </c>
      <c r="D44" s="177" t="s">
        <v>19</v>
      </c>
      <c r="E44" s="153"/>
      <c r="F44" s="153"/>
      <c r="G44" s="153">
        <f t="shared" si="4"/>
        <v>0</v>
      </c>
      <c r="H44" s="177">
        <f t="shared" si="1"/>
        <v>0</v>
      </c>
      <c r="I44" s="205"/>
    </row>
    <row r="45" spans="1:9" x14ac:dyDescent="0.3">
      <c r="A45" s="177" t="s">
        <v>307</v>
      </c>
      <c r="B45" s="178" t="s">
        <v>308</v>
      </c>
      <c r="C45" s="177">
        <v>1</v>
      </c>
      <c r="D45" s="177" t="s">
        <v>19</v>
      </c>
      <c r="E45" s="153"/>
      <c r="F45" s="153"/>
      <c r="G45" s="153">
        <f t="shared" si="0"/>
        <v>0</v>
      </c>
      <c r="H45" s="177">
        <f t="shared" si="1"/>
        <v>0</v>
      </c>
    </row>
    <row r="46" spans="1:9" ht="45.75" x14ac:dyDescent="0.3">
      <c r="A46" s="49" t="s">
        <v>309</v>
      </c>
      <c r="B46" s="155"/>
      <c r="C46" s="155">
        <v>1</v>
      </c>
      <c r="D46" s="155" t="s">
        <v>15</v>
      </c>
      <c r="E46" s="157"/>
      <c r="F46" s="157"/>
      <c r="G46" s="157">
        <f t="shared" si="0"/>
        <v>0</v>
      </c>
      <c r="H46" s="206">
        <f t="shared" si="1"/>
        <v>0</v>
      </c>
      <c r="I46" s="207">
        <f>H46+H47+H48</f>
        <v>0</v>
      </c>
    </row>
    <row r="47" spans="1:9" ht="30.75" x14ac:dyDescent="0.3">
      <c r="A47" s="49" t="s">
        <v>310</v>
      </c>
      <c r="B47" s="155"/>
      <c r="C47" s="155">
        <v>1</v>
      </c>
      <c r="D47" s="155" t="s">
        <v>15</v>
      </c>
      <c r="E47" s="157"/>
      <c r="F47" s="157"/>
      <c r="G47" s="157">
        <f t="shared" si="0"/>
        <v>0</v>
      </c>
      <c r="H47" s="206">
        <f t="shared" si="1"/>
        <v>0</v>
      </c>
    </row>
    <row r="48" spans="1:9" ht="31.5" thickBot="1" x14ac:dyDescent="0.35">
      <c r="A48" s="49" t="s">
        <v>311</v>
      </c>
      <c r="B48" s="155"/>
      <c r="C48" s="155">
        <v>1</v>
      </c>
      <c r="D48" s="155" t="s">
        <v>15</v>
      </c>
      <c r="E48" s="157"/>
      <c r="F48" s="157"/>
      <c r="G48" s="157">
        <f t="shared" si="0"/>
        <v>0</v>
      </c>
      <c r="H48" s="206">
        <f t="shared" si="1"/>
        <v>0</v>
      </c>
    </row>
    <row r="49" spans="1:8" ht="17.25" thickBot="1" x14ac:dyDescent="0.35">
      <c r="A49" s="208" t="s">
        <v>312</v>
      </c>
      <c r="B49" s="209"/>
      <c r="C49" s="209"/>
      <c r="D49" s="209"/>
      <c r="E49" s="210"/>
      <c r="F49" s="210"/>
      <c r="G49" s="210">
        <f>SUM(G2:G48)</f>
        <v>0</v>
      </c>
      <c r="H49" s="209">
        <f>SUM(H2:H48)</f>
        <v>0</v>
      </c>
    </row>
    <row r="50" spans="1:8" ht="17.25" thickBot="1" x14ac:dyDescent="0.35">
      <c r="A50" s="211" t="s">
        <v>313</v>
      </c>
      <c r="B50" s="212"/>
      <c r="C50" s="212"/>
      <c r="D50" s="212"/>
      <c r="E50" s="213"/>
      <c r="F50" s="210"/>
      <c r="G50" s="210">
        <f>G49*1.27</f>
        <v>0</v>
      </c>
      <c r="H50" s="209">
        <f>H49*1.27</f>
        <v>0</v>
      </c>
    </row>
  </sheetData>
  <mergeCells count="1">
    <mergeCell ref="I34:I41"/>
  </mergeCells>
  <pageMargins left="0.70866141732283472" right="0.70866141732283472" top="1.1023622047244095" bottom="0.74803149606299213" header="0.31496062992125984" footer="0.31496062992125984"/>
  <pageSetup paperSize="9" scale="60" orientation="portrait" r:id="rId1"/>
  <headerFooter>
    <oddHeader>&amp;C&amp;"-,Félkövér"Vízellátás-csatornázás
&amp;R&amp;P/&amp;N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77E1-4485-4D95-864F-9BC2049ADFF6}">
  <sheetPr>
    <tabColor theme="9" tint="0.39997558519241921"/>
  </sheetPr>
  <dimension ref="A1:I48"/>
  <sheetViews>
    <sheetView workbookViewId="0">
      <selection activeCell="G2" sqref="G2:G23"/>
    </sheetView>
  </sheetViews>
  <sheetFormatPr defaultColWidth="9.140625" defaultRowHeight="16.5" x14ac:dyDescent="0.3"/>
  <cols>
    <col min="1" max="1" width="45.85546875" style="146" bestFit="1" customWidth="1"/>
    <col min="2" max="2" width="3" style="146" bestFit="1" customWidth="1"/>
    <col min="3" max="3" width="7.7109375" style="146" customWidth="1"/>
    <col min="4" max="4" width="11.28515625" style="146" hidden="1" customWidth="1"/>
    <col min="5" max="5" width="15.42578125" style="146" bestFit="1" customWidth="1"/>
    <col min="6" max="6" width="12.42578125" style="146" bestFit="1" customWidth="1"/>
    <col min="7" max="8" width="14.5703125" style="146" bestFit="1" customWidth="1"/>
    <col min="9" max="16384" width="9.140625" style="146"/>
  </cols>
  <sheetData>
    <row r="1" spans="1:9" ht="33" thickBot="1" x14ac:dyDescent="0.35">
      <c r="A1" s="142" t="s">
        <v>212</v>
      </c>
      <c r="B1" s="401" t="s">
        <v>214</v>
      </c>
      <c r="C1" s="402"/>
      <c r="D1" s="144" t="s">
        <v>215</v>
      </c>
      <c r="E1" s="144" t="s">
        <v>216</v>
      </c>
      <c r="F1" s="144" t="s">
        <v>217</v>
      </c>
      <c r="G1" s="145" t="s">
        <v>218</v>
      </c>
      <c r="H1" s="145" t="s">
        <v>219</v>
      </c>
    </row>
    <row r="2" spans="1:9" x14ac:dyDescent="0.3">
      <c r="A2" s="154" t="s">
        <v>314</v>
      </c>
      <c r="B2" s="149">
        <v>3</v>
      </c>
      <c r="C2" s="148" t="s">
        <v>15</v>
      </c>
      <c r="D2" s="215"/>
      <c r="E2" s="216"/>
      <c r="F2" s="151">
        <f t="shared" ref="F2:F23" si="0">B2*E2</f>
        <v>0</v>
      </c>
      <c r="G2" s="217"/>
      <c r="H2" s="152">
        <f>B2*G2</f>
        <v>0</v>
      </c>
    </row>
    <row r="3" spans="1:9" x14ac:dyDescent="0.3">
      <c r="A3" s="218" t="s">
        <v>315</v>
      </c>
      <c r="B3" s="149">
        <v>9</v>
      </c>
      <c r="C3" s="219" t="s">
        <v>19</v>
      </c>
      <c r="D3" s="220"/>
      <c r="E3" s="221"/>
      <c r="F3" s="151">
        <f t="shared" si="0"/>
        <v>0</v>
      </c>
      <c r="G3" s="222"/>
      <c r="H3" s="152">
        <f t="shared" ref="H3:H23" si="1">B3*G3</f>
        <v>0</v>
      </c>
    </row>
    <row r="4" spans="1:9" x14ac:dyDescent="0.3">
      <c r="A4" s="218" t="s">
        <v>316</v>
      </c>
      <c r="B4" s="149">
        <v>3</v>
      </c>
      <c r="C4" s="219" t="s">
        <v>19</v>
      </c>
      <c r="D4" s="220"/>
      <c r="E4" s="221"/>
      <c r="F4" s="151">
        <f t="shared" si="0"/>
        <v>0</v>
      </c>
      <c r="G4" s="222"/>
      <c r="H4" s="152">
        <f t="shared" si="1"/>
        <v>0</v>
      </c>
    </row>
    <row r="5" spans="1:9" x14ac:dyDescent="0.3">
      <c r="A5" s="154" t="s">
        <v>317</v>
      </c>
      <c r="B5" s="149">
        <v>1</v>
      </c>
      <c r="C5" s="148" t="s">
        <v>19</v>
      </c>
      <c r="D5" s="215"/>
      <c r="E5" s="223"/>
      <c r="F5" s="151">
        <f t="shared" si="0"/>
        <v>0</v>
      </c>
      <c r="G5" s="222"/>
      <c r="H5" s="152">
        <f t="shared" si="1"/>
        <v>0</v>
      </c>
    </row>
    <row r="6" spans="1:9" x14ac:dyDescent="0.3">
      <c r="A6" s="154" t="s">
        <v>318</v>
      </c>
      <c r="B6" s="149">
        <v>1</v>
      </c>
      <c r="C6" s="148" t="s">
        <v>19</v>
      </c>
      <c r="D6" s="215"/>
      <c r="E6" s="223"/>
      <c r="F6" s="151">
        <f t="shared" si="0"/>
        <v>0</v>
      </c>
      <c r="G6" s="222"/>
      <c r="H6" s="152">
        <f t="shared" si="1"/>
        <v>0</v>
      </c>
    </row>
    <row r="7" spans="1:9" x14ac:dyDescent="0.3">
      <c r="A7" s="154" t="s">
        <v>319</v>
      </c>
      <c r="B7" s="149">
        <v>1</v>
      </c>
      <c r="C7" s="148" t="s">
        <v>19</v>
      </c>
      <c r="D7" s="215"/>
      <c r="E7" s="224"/>
      <c r="F7" s="151">
        <f t="shared" si="0"/>
        <v>0</v>
      </c>
      <c r="G7" s="222"/>
      <c r="H7" s="152">
        <f t="shared" si="1"/>
        <v>0</v>
      </c>
    </row>
    <row r="8" spans="1:9" x14ac:dyDescent="0.3">
      <c r="A8" s="154" t="s">
        <v>320</v>
      </c>
      <c r="B8" s="149">
        <v>1</v>
      </c>
      <c r="C8" s="148" t="s">
        <v>19</v>
      </c>
      <c r="D8" s="215"/>
      <c r="E8" s="224"/>
      <c r="F8" s="151">
        <f t="shared" si="0"/>
        <v>0</v>
      </c>
      <c r="G8" s="222"/>
      <c r="H8" s="152">
        <f t="shared" si="1"/>
        <v>0</v>
      </c>
    </row>
    <row r="9" spans="1:9" x14ac:dyDescent="0.3">
      <c r="A9" s="154" t="s">
        <v>321</v>
      </c>
      <c r="B9" s="149">
        <v>3</v>
      </c>
      <c r="C9" s="148" t="s">
        <v>19</v>
      </c>
      <c r="D9" s="215"/>
      <c r="E9" s="224"/>
      <c r="F9" s="151">
        <f t="shared" si="0"/>
        <v>0</v>
      </c>
      <c r="G9" s="222"/>
      <c r="H9" s="152">
        <f t="shared" si="1"/>
        <v>0</v>
      </c>
    </row>
    <row r="10" spans="1:9" x14ac:dyDescent="0.3">
      <c r="A10" s="154" t="s">
        <v>322</v>
      </c>
      <c r="B10" s="149">
        <v>1</v>
      </c>
      <c r="C10" s="148" t="s">
        <v>19</v>
      </c>
      <c r="D10" s="215"/>
      <c r="E10" s="224"/>
      <c r="F10" s="151">
        <f t="shared" si="0"/>
        <v>0</v>
      </c>
      <c r="G10" s="222"/>
      <c r="H10" s="152">
        <f t="shared" si="1"/>
        <v>0</v>
      </c>
    </row>
    <row r="11" spans="1:9" x14ac:dyDescent="0.3">
      <c r="A11" s="154" t="s">
        <v>323</v>
      </c>
      <c r="B11" s="149">
        <v>1</v>
      </c>
      <c r="C11" s="148" t="s">
        <v>19</v>
      </c>
      <c r="D11" s="215"/>
      <c r="E11" s="224"/>
      <c r="F11" s="151">
        <f t="shared" si="0"/>
        <v>0</v>
      </c>
      <c r="G11" s="222"/>
      <c r="H11" s="152">
        <f t="shared" si="1"/>
        <v>0</v>
      </c>
    </row>
    <row r="12" spans="1:9" x14ac:dyDescent="0.3">
      <c r="A12" s="154" t="s">
        <v>324</v>
      </c>
      <c r="B12" s="149">
        <v>2</v>
      </c>
      <c r="C12" s="148" t="s">
        <v>19</v>
      </c>
      <c r="D12" s="215"/>
      <c r="E12" s="224"/>
      <c r="F12" s="151">
        <f t="shared" si="0"/>
        <v>0</v>
      </c>
      <c r="G12" s="222"/>
      <c r="H12" s="152">
        <f t="shared" si="1"/>
        <v>0</v>
      </c>
    </row>
    <row r="13" spans="1:9" x14ac:dyDescent="0.3">
      <c r="A13" s="154" t="s">
        <v>325</v>
      </c>
      <c r="B13" s="149">
        <v>1</v>
      </c>
      <c r="C13" s="148" t="s">
        <v>19</v>
      </c>
      <c r="D13" s="215"/>
      <c r="E13" s="224"/>
      <c r="F13" s="151">
        <f t="shared" si="0"/>
        <v>0</v>
      </c>
      <c r="G13" s="222"/>
      <c r="H13" s="152">
        <f t="shared" si="1"/>
        <v>0</v>
      </c>
    </row>
    <row r="14" spans="1:9" x14ac:dyDescent="0.3">
      <c r="A14" s="154" t="s">
        <v>326</v>
      </c>
      <c r="B14" s="149">
        <v>2</v>
      </c>
      <c r="C14" s="148" t="s">
        <v>19</v>
      </c>
      <c r="D14" s="215"/>
      <c r="E14" s="224"/>
      <c r="F14" s="151">
        <f t="shared" si="0"/>
        <v>0</v>
      </c>
      <c r="G14" s="222"/>
      <c r="H14" s="152">
        <f t="shared" si="1"/>
        <v>0</v>
      </c>
    </row>
    <row r="15" spans="1:9" x14ac:dyDescent="0.3">
      <c r="A15" s="181" t="s">
        <v>327</v>
      </c>
      <c r="B15" s="181">
        <v>1</v>
      </c>
      <c r="C15" s="181" t="s">
        <v>19</v>
      </c>
      <c r="D15" s="181"/>
      <c r="E15" s="181"/>
      <c r="F15" s="181">
        <f t="shared" si="0"/>
        <v>0</v>
      </c>
      <c r="G15" s="181"/>
      <c r="H15" s="181">
        <f t="shared" si="1"/>
        <v>0</v>
      </c>
      <c r="I15" s="104"/>
    </row>
    <row r="16" spans="1:9" x14ac:dyDescent="0.3">
      <c r="A16" s="147" t="s">
        <v>328</v>
      </c>
      <c r="B16" s="202">
        <v>2</v>
      </c>
      <c r="C16" s="150" t="s">
        <v>19</v>
      </c>
      <c r="D16" s="225"/>
      <c r="E16" s="226"/>
      <c r="F16" s="151">
        <f t="shared" si="0"/>
        <v>0</v>
      </c>
      <c r="G16" s="227"/>
      <c r="H16" s="152">
        <f t="shared" si="1"/>
        <v>0</v>
      </c>
    </row>
    <row r="17" spans="1:8" ht="32.25" x14ac:dyDescent="0.3">
      <c r="A17" s="154" t="s">
        <v>329</v>
      </c>
      <c r="B17" s="149">
        <v>1</v>
      </c>
      <c r="C17" s="148" t="s">
        <v>19</v>
      </c>
      <c r="D17" s="215"/>
      <c r="E17" s="224"/>
      <c r="F17" s="151">
        <f>B17*E17</f>
        <v>0</v>
      </c>
      <c r="G17" s="222"/>
      <c r="H17" s="152">
        <f t="shared" si="1"/>
        <v>0</v>
      </c>
    </row>
    <row r="18" spans="1:8" x14ac:dyDescent="0.3">
      <c r="A18" s="154" t="s">
        <v>330</v>
      </c>
      <c r="B18" s="149">
        <v>6</v>
      </c>
      <c r="C18" s="148" t="s">
        <v>19</v>
      </c>
      <c r="D18" s="215"/>
      <c r="E18" s="224"/>
      <c r="F18" s="151">
        <f t="shared" si="0"/>
        <v>0</v>
      </c>
      <c r="G18" s="222"/>
      <c r="H18" s="152">
        <f t="shared" si="1"/>
        <v>0</v>
      </c>
    </row>
    <row r="19" spans="1:8" x14ac:dyDescent="0.3">
      <c r="A19" s="154" t="s">
        <v>331</v>
      </c>
      <c r="B19" s="149">
        <v>1</v>
      </c>
      <c r="C19" s="148" t="s">
        <v>19</v>
      </c>
      <c r="D19" s="215"/>
      <c r="E19" s="223"/>
      <c r="F19" s="151">
        <f t="shared" si="0"/>
        <v>0</v>
      </c>
      <c r="G19" s="222"/>
      <c r="H19" s="152">
        <f t="shared" si="1"/>
        <v>0</v>
      </c>
    </row>
    <row r="20" spans="1:8" ht="32.25" x14ac:dyDescent="0.3">
      <c r="A20" s="154" t="s">
        <v>332</v>
      </c>
      <c r="B20" s="149">
        <v>1</v>
      </c>
      <c r="C20" s="148" t="s">
        <v>19</v>
      </c>
      <c r="D20" s="215"/>
      <c r="E20" s="223"/>
      <c r="F20" s="151">
        <f t="shared" si="0"/>
        <v>0</v>
      </c>
      <c r="G20" s="222"/>
      <c r="H20" s="152">
        <f t="shared" si="1"/>
        <v>0</v>
      </c>
    </row>
    <row r="21" spans="1:8" ht="32.25" x14ac:dyDescent="0.3">
      <c r="A21" s="154" t="s">
        <v>333</v>
      </c>
      <c r="B21" s="149">
        <v>2</v>
      </c>
      <c r="C21" s="148" t="s">
        <v>15</v>
      </c>
      <c r="D21" s="215"/>
      <c r="E21" s="223"/>
      <c r="F21" s="151">
        <f t="shared" si="0"/>
        <v>0</v>
      </c>
      <c r="G21" s="222"/>
      <c r="H21" s="152">
        <f t="shared" si="1"/>
        <v>0</v>
      </c>
    </row>
    <row r="22" spans="1:8" x14ac:dyDescent="0.3">
      <c r="A22" s="154" t="s">
        <v>334</v>
      </c>
      <c r="B22" s="149">
        <v>1</v>
      </c>
      <c r="C22" s="148" t="s">
        <v>15</v>
      </c>
      <c r="D22" s="215"/>
      <c r="E22" s="223"/>
      <c r="F22" s="151">
        <f t="shared" si="0"/>
        <v>0</v>
      </c>
      <c r="G22" s="222"/>
      <c r="H22" s="152">
        <f t="shared" si="1"/>
        <v>0</v>
      </c>
    </row>
    <row r="23" spans="1:8" ht="17.25" thickBot="1" x14ac:dyDescent="0.35">
      <c r="A23" s="154" t="s">
        <v>335</v>
      </c>
      <c r="B23" s="154">
        <v>50</v>
      </c>
      <c r="C23" s="154" t="s">
        <v>222</v>
      </c>
      <c r="D23" s="215"/>
      <c r="E23" s="228"/>
      <c r="F23" s="151">
        <f t="shared" si="0"/>
        <v>0</v>
      </c>
      <c r="G23" s="229"/>
      <c r="H23" s="152">
        <f t="shared" si="1"/>
        <v>0</v>
      </c>
    </row>
    <row r="24" spans="1:8" ht="18.75" x14ac:dyDescent="0.3">
      <c r="A24" s="159" t="s">
        <v>181</v>
      </c>
      <c r="B24" s="161"/>
      <c r="C24" s="160"/>
      <c r="D24" s="160"/>
      <c r="E24" s="162"/>
      <c r="F24" s="230">
        <f>SUM(F2:F23)</f>
        <v>0</v>
      </c>
      <c r="G24" s="164"/>
      <c r="H24" s="230">
        <f>SUM(H2:H23)</f>
        <v>0</v>
      </c>
    </row>
    <row r="25" spans="1:8" ht="19.5" thickBot="1" x14ac:dyDescent="0.35">
      <c r="A25" s="165" t="s">
        <v>183</v>
      </c>
      <c r="B25" s="167"/>
      <c r="C25" s="166"/>
      <c r="D25" s="166"/>
      <c r="E25" s="168"/>
      <c r="F25" s="231">
        <f>F24*1.27</f>
        <v>0</v>
      </c>
      <c r="G25" s="170"/>
      <c r="H25" s="231">
        <f>H24*1.27</f>
        <v>0</v>
      </c>
    </row>
    <row r="46" spans="1:8" x14ac:dyDescent="0.3">
      <c r="A46" s="104"/>
      <c r="B46" s="104"/>
      <c r="C46" s="104"/>
      <c r="D46" s="104"/>
      <c r="E46" s="104"/>
      <c r="F46" s="104"/>
      <c r="G46" s="104"/>
      <c r="H46" s="104"/>
    </row>
    <row r="47" spans="1:8" x14ac:dyDescent="0.3">
      <c r="A47" s="104"/>
      <c r="B47" s="104"/>
      <c r="C47" s="104"/>
      <c r="D47" s="104"/>
      <c r="E47" s="104"/>
      <c r="F47" s="104"/>
      <c r="G47" s="104"/>
      <c r="H47" s="104"/>
    </row>
    <row r="48" spans="1:8" x14ac:dyDescent="0.3">
      <c r="A48" s="104"/>
      <c r="B48" s="104"/>
      <c r="C48" s="104"/>
      <c r="D48" s="104"/>
      <c r="E48" s="104"/>
      <c r="F48" s="104"/>
      <c r="G48" s="104"/>
      <c r="H48" s="104"/>
    </row>
  </sheetData>
  <mergeCells count="1">
    <mergeCell ref="B1:C1"/>
  </mergeCells>
  <pageMargins left="0.7" right="0.7" top="0.75" bottom="0.75" header="0.3" footer="0.3"/>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2DF2F-8F4C-4763-A896-49FB3D06054F}">
  <sheetPr>
    <tabColor theme="9" tint="0.39997558519241921"/>
  </sheetPr>
  <dimension ref="A2:I52"/>
  <sheetViews>
    <sheetView workbookViewId="0">
      <selection activeCell="E3" sqref="E3:F50"/>
    </sheetView>
  </sheetViews>
  <sheetFormatPr defaultColWidth="9.140625" defaultRowHeight="16.5" x14ac:dyDescent="0.3"/>
  <cols>
    <col min="1" max="1" width="4.7109375" style="146" customWidth="1"/>
    <col min="2" max="2" width="48.7109375" style="146" customWidth="1"/>
    <col min="3" max="3" width="9.140625" style="146"/>
    <col min="4" max="4" width="4.7109375" style="146" customWidth="1"/>
    <col min="5" max="5" width="9.7109375" style="146" customWidth="1"/>
    <col min="6" max="6" width="9.85546875" style="146" customWidth="1"/>
    <col min="7" max="7" width="10.7109375" style="146" customWidth="1"/>
    <col min="8" max="8" width="11" style="146" customWidth="1"/>
    <col min="9" max="16384" width="9.140625" style="146"/>
  </cols>
  <sheetData>
    <row r="2" spans="1:9" ht="25.5" x14ac:dyDescent="0.3">
      <c r="A2" s="232" t="s">
        <v>0</v>
      </c>
      <c r="B2" s="233" t="s">
        <v>2</v>
      </c>
      <c r="C2" s="234" t="s">
        <v>3</v>
      </c>
      <c r="D2" s="233" t="s">
        <v>4</v>
      </c>
      <c r="E2" s="234" t="s">
        <v>5</v>
      </c>
      <c r="F2" s="234" t="s">
        <v>6</v>
      </c>
      <c r="G2" s="234" t="s">
        <v>7</v>
      </c>
      <c r="H2" s="234" t="s">
        <v>8</v>
      </c>
    </row>
    <row r="3" spans="1:9" x14ac:dyDescent="0.3">
      <c r="A3" s="235">
        <v>1</v>
      </c>
      <c r="B3" s="236" t="s">
        <v>336</v>
      </c>
      <c r="C3" s="237">
        <v>26</v>
      </c>
      <c r="D3" s="238" t="s">
        <v>19</v>
      </c>
      <c r="E3" s="239"/>
      <c r="F3" s="239"/>
      <c r="G3" s="240">
        <f>SUM(C3*E3)</f>
        <v>0</v>
      </c>
      <c r="H3" s="240">
        <f>SUM(C3*F3)</f>
        <v>0</v>
      </c>
    </row>
    <row r="4" spans="1:9" ht="38.25" x14ac:dyDescent="0.3">
      <c r="A4" s="235">
        <v>2</v>
      </c>
      <c r="B4" s="238" t="s">
        <v>337</v>
      </c>
      <c r="C4" s="237">
        <v>640</v>
      </c>
      <c r="D4" s="238" t="s">
        <v>338</v>
      </c>
      <c r="E4" s="240"/>
      <c r="F4" s="240"/>
      <c r="G4" s="240">
        <f>SUM(C4*E4)</f>
        <v>0</v>
      </c>
      <c r="H4" s="240">
        <f>SUM(C4*F4)</f>
        <v>0</v>
      </c>
    </row>
    <row r="5" spans="1:9" ht="63.75" x14ac:dyDescent="0.3">
      <c r="A5" s="235">
        <v>3</v>
      </c>
      <c r="B5" s="238" t="s">
        <v>339</v>
      </c>
      <c r="C5" s="237">
        <v>490</v>
      </c>
      <c r="D5" s="238" t="s">
        <v>338</v>
      </c>
      <c r="E5" s="240"/>
      <c r="F5" s="240"/>
      <c r="G5" s="239">
        <f t="shared" ref="G5:G48" si="0">ROUND(C5*E5, 0)</f>
        <v>0</v>
      </c>
      <c r="H5" s="240">
        <f t="shared" ref="H5:H50" si="1">SUM(C5*F5)</f>
        <v>0</v>
      </c>
    </row>
    <row r="6" spans="1:9" ht="76.5" x14ac:dyDescent="0.3">
      <c r="A6" s="235">
        <v>4</v>
      </c>
      <c r="B6" s="238" t="s">
        <v>340</v>
      </c>
      <c r="C6" s="237">
        <v>75</v>
      </c>
      <c r="D6" s="238" t="s">
        <v>338</v>
      </c>
      <c r="E6" s="240"/>
      <c r="F6" s="240"/>
      <c r="G6" s="239">
        <f>ROUND(C6*E6, 0)</f>
        <v>0</v>
      </c>
      <c r="H6" s="240">
        <f t="shared" si="1"/>
        <v>0</v>
      </c>
    </row>
    <row r="7" spans="1:9" ht="51" x14ac:dyDescent="0.3">
      <c r="A7" s="235">
        <v>5</v>
      </c>
      <c r="B7" s="238" t="s">
        <v>341</v>
      </c>
      <c r="C7" s="237">
        <v>35</v>
      </c>
      <c r="D7" s="238" t="s">
        <v>342</v>
      </c>
      <c r="E7" s="240"/>
      <c r="F7" s="240"/>
      <c r="G7" s="239">
        <f t="shared" si="0"/>
        <v>0</v>
      </c>
      <c r="H7" s="240">
        <f t="shared" si="1"/>
        <v>0</v>
      </c>
    </row>
    <row r="8" spans="1:9" ht="51" x14ac:dyDescent="0.3">
      <c r="A8" s="235">
        <v>6</v>
      </c>
      <c r="B8" s="238" t="s">
        <v>343</v>
      </c>
      <c r="C8" s="237">
        <v>65</v>
      </c>
      <c r="D8" s="238" t="s">
        <v>342</v>
      </c>
      <c r="E8" s="240"/>
      <c r="F8" s="240"/>
      <c r="G8" s="239">
        <f t="shared" si="0"/>
        <v>0</v>
      </c>
      <c r="H8" s="240">
        <f t="shared" si="1"/>
        <v>0</v>
      </c>
    </row>
    <row r="9" spans="1:9" ht="51" x14ac:dyDescent="0.3">
      <c r="A9" s="235">
        <v>7</v>
      </c>
      <c r="B9" s="238" t="s">
        <v>344</v>
      </c>
      <c r="C9" s="237">
        <v>110</v>
      </c>
      <c r="D9" s="238" t="s">
        <v>342</v>
      </c>
      <c r="E9" s="240"/>
      <c r="F9" s="240"/>
      <c r="G9" s="239">
        <f t="shared" si="0"/>
        <v>0</v>
      </c>
      <c r="H9" s="240">
        <f t="shared" si="1"/>
        <v>0</v>
      </c>
    </row>
    <row r="10" spans="1:9" ht="51" x14ac:dyDescent="0.3">
      <c r="A10" s="235">
        <v>8</v>
      </c>
      <c r="B10" s="238" t="s">
        <v>345</v>
      </c>
      <c r="C10" s="237">
        <v>15</v>
      </c>
      <c r="D10" s="238" t="s">
        <v>342</v>
      </c>
      <c r="E10" s="240"/>
      <c r="F10" s="240"/>
      <c r="G10" s="239">
        <f t="shared" si="0"/>
        <v>0</v>
      </c>
      <c r="H10" s="240">
        <f t="shared" si="1"/>
        <v>0</v>
      </c>
    </row>
    <row r="11" spans="1:9" ht="51" x14ac:dyDescent="0.3">
      <c r="A11" s="235">
        <v>9</v>
      </c>
      <c r="B11" s="238" t="s">
        <v>346</v>
      </c>
      <c r="C11" s="237">
        <v>18</v>
      </c>
      <c r="D11" s="238" t="s">
        <v>342</v>
      </c>
      <c r="E11" s="240"/>
      <c r="F11" s="240"/>
      <c r="G11" s="239">
        <f t="shared" si="0"/>
        <v>0</v>
      </c>
      <c r="H11" s="240">
        <f t="shared" si="1"/>
        <v>0</v>
      </c>
    </row>
    <row r="12" spans="1:9" ht="63.75" x14ac:dyDescent="0.3">
      <c r="A12" s="235">
        <v>10</v>
      </c>
      <c r="B12" s="238" t="s">
        <v>347</v>
      </c>
      <c r="C12" s="237">
        <v>6</v>
      </c>
      <c r="D12" s="238" t="s">
        <v>348</v>
      </c>
      <c r="E12" s="240"/>
      <c r="F12" s="240"/>
      <c r="G12" s="239">
        <f t="shared" si="0"/>
        <v>0</v>
      </c>
      <c r="H12" s="240">
        <f t="shared" si="1"/>
        <v>0</v>
      </c>
    </row>
    <row r="13" spans="1:9" ht="63.75" x14ac:dyDescent="0.3">
      <c r="A13" s="235">
        <v>11</v>
      </c>
      <c r="B13" s="238" t="s">
        <v>349</v>
      </c>
      <c r="C13" s="237">
        <v>1</v>
      </c>
      <c r="D13" s="238" t="s">
        <v>348</v>
      </c>
      <c r="E13" s="240"/>
      <c r="F13" s="240"/>
      <c r="G13" s="239">
        <f t="shared" si="0"/>
        <v>0</v>
      </c>
      <c r="H13" s="240">
        <f t="shared" si="1"/>
        <v>0</v>
      </c>
    </row>
    <row r="14" spans="1:9" ht="63.75" x14ac:dyDescent="0.3">
      <c r="A14" s="235">
        <v>12</v>
      </c>
      <c r="B14" s="238" t="s">
        <v>350</v>
      </c>
      <c r="C14" s="237">
        <v>9</v>
      </c>
      <c r="D14" s="238" t="s">
        <v>348</v>
      </c>
      <c r="E14" s="240"/>
      <c r="F14" s="240"/>
      <c r="G14" s="239">
        <f t="shared" si="0"/>
        <v>0</v>
      </c>
      <c r="H14" s="240">
        <f t="shared" si="1"/>
        <v>0</v>
      </c>
    </row>
    <row r="15" spans="1:9" ht="105" x14ac:dyDescent="0.3">
      <c r="A15" s="241">
        <v>13</v>
      </c>
      <c r="B15" s="242" t="s">
        <v>351</v>
      </c>
      <c r="C15" s="243">
        <v>4</v>
      </c>
      <c r="D15" s="242" t="s">
        <v>348</v>
      </c>
      <c r="E15" s="244"/>
      <c r="F15" s="244"/>
      <c r="G15" s="245">
        <f t="shared" si="0"/>
        <v>0</v>
      </c>
      <c r="H15" s="244">
        <f t="shared" si="1"/>
        <v>0</v>
      </c>
      <c r="I15" s="246"/>
    </row>
    <row r="16" spans="1:9" ht="63.75" x14ac:dyDescent="0.3">
      <c r="A16" s="235">
        <v>14</v>
      </c>
      <c r="B16" s="238" t="s">
        <v>352</v>
      </c>
      <c r="C16" s="237">
        <v>17</v>
      </c>
      <c r="D16" s="238" t="s">
        <v>348</v>
      </c>
      <c r="E16" s="240"/>
      <c r="F16" s="240"/>
      <c r="G16" s="239">
        <f t="shared" si="0"/>
        <v>0</v>
      </c>
      <c r="H16" s="240">
        <f t="shared" si="1"/>
        <v>0</v>
      </c>
    </row>
    <row r="17" spans="1:8" ht="63.75" x14ac:dyDescent="0.3">
      <c r="A17" s="235">
        <v>15</v>
      </c>
      <c r="B17" s="238" t="s">
        <v>353</v>
      </c>
      <c r="C17" s="237">
        <v>10</v>
      </c>
      <c r="D17" s="238" t="s">
        <v>348</v>
      </c>
      <c r="E17" s="240"/>
      <c r="F17" s="240"/>
      <c r="G17" s="239">
        <f t="shared" si="0"/>
        <v>0</v>
      </c>
      <c r="H17" s="240">
        <f t="shared" si="1"/>
        <v>0</v>
      </c>
    </row>
    <row r="18" spans="1:8" ht="63.75" x14ac:dyDescent="0.3">
      <c r="A18" s="235">
        <v>16</v>
      </c>
      <c r="B18" s="238" t="s">
        <v>354</v>
      </c>
      <c r="C18" s="237">
        <v>1</v>
      </c>
      <c r="D18" s="238" t="s">
        <v>348</v>
      </c>
      <c r="E18" s="240"/>
      <c r="F18" s="240"/>
      <c r="G18" s="239">
        <f t="shared" si="0"/>
        <v>0</v>
      </c>
      <c r="H18" s="240">
        <f t="shared" si="1"/>
        <v>0</v>
      </c>
    </row>
    <row r="19" spans="1:8" ht="63.75" x14ac:dyDescent="0.3">
      <c r="A19" s="235">
        <v>17</v>
      </c>
      <c r="B19" s="238" t="s">
        <v>355</v>
      </c>
      <c r="C19" s="237">
        <v>3</v>
      </c>
      <c r="D19" s="238" t="s">
        <v>348</v>
      </c>
      <c r="E19" s="240"/>
      <c r="F19" s="240"/>
      <c r="G19" s="239">
        <f t="shared" si="0"/>
        <v>0</v>
      </c>
      <c r="H19" s="240">
        <f t="shared" si="1"/>
        <v>0</v>
      </c>
    </row>
    <row r="20" spans="1:8" ht="63.75" x14ac:dyDescent="0.3">
      <c r="A20" s="235">
        <v>18</v>
      </c>
      <c r="B20" s="238" t="s">
        <v>356</v>
      </c>
      <c r="C20" s="237">
        <v>20</v>
      </c>
      <c r="D20" s="238" t="s">
        <v>348</v>
      </c>
      <c r="E20" s="240"/>
      <c r="F20" s="240"/>
      <c r="G20" s="239">
        <f t="shared" si="0"/>
        <v>0</v>
      </c>
      <c r="H20" s="240">
        <f t="shared" si="1"/>
        <v>0</v>
      </c>
    </row>
    <row r="21" spans="1:8" ht="63.75" x14ac:dyDescent="0.3">
      <c r="A21" s="235">
        <v>19</v>
      </c>
      <c r="B21" s="238" t="s">
        <v>357</v>
      </c>
      <c r="C21" s="237">
        <v>4</v>
      </c>
      <c r="D21" s="238" t="s">
        <v>348</v>
      </c>
      <c r="E21" s="240"/>
      <c r="F21" s="240"/>
      <c r="G21" s="239">
        <f t="shared" si="0"/>
        <v>0</v>
      </c>
      <c r="H21" s="240">
        <f t="shared" si="1"/>
        <v>0</v>
      </c>
    </row>
    <row r="22" spans="1:8" ht="63.75" x14ac:dyDescent="0.3">
      <c r="A22" s="235">
        <v>20</v>
      </c>
      <c r="B22" s="238" t="s">
        <v>358</v>
      </c>
      <c r="C22" s="237">
        <v>1</v>
      </c>
      <c r="D22" s="238" t="s">
        <v>348</v>
      </c>
      <c r="E22" s="240"/>
      <c r="F22" s="240"/>
      <c r="G22" s="239">
        <f t="shared" si="0"/>
        <v>0</v>
      </c>
      <c r="H22" s="240">
        <f t="shared" si="1"/>
        <v>0</v>
      </c>
    </row>
    <row r="23" spans="1:8" ht="63.75" x14ac:dyDescent="0.3">
      <c r="A23" s="235">
        <v>21</v>
      </c>
      <c r="B23" s="238" t="s">
        <v>359</v>
      </c>
      <c r="C23" s="237">
        <v>1</v>
      </c>
      <c r="D23" s="238" t="s">
        <v>348</v>
      </c>
      <c r="E23" s="240"/>
      <c r="F23" s="240"/>
      <c r="G23" s="239">
        <f t="shared" si="0"/>
        <v>0</v>
      </c>
      <c r="H23" s="240">
        <f t="shared" si="1"/>
        <v>0</v>
      </c>
    </row>
    <row r="24" spans="1:8" ht="63.75" x14ac:dyDescent="0.3">
      <c r="A24" s="235">
        <v>22</v>
      </c>
      <c r="B24" s="238" t="s">
        <v>360</v>
      </c>
      <c r="C24" s="237">
        <v>1</v>
      </c>
      <c r="D24" s="238" t="s">
        <v>348</v>
      </c>
      <c r="E24" s="240"/>
      <c r="F24" s="240"/>
      <c r="G24" s="239">
        <f t="shared" si="0"/>
        <v>0</v>
      </c>
      <c r="H24" s="240">
        <f t="shared" si="1"/>
        <v>0</v>
      </c>
    </row>
    <row r="25" spans="1:8" ht="63.75" x14ac:dyDescent="0.3">
      <c r="A25" s="235">
        <v>23</v>
      </c>
      <c r="B25" s="238" t="s">
        <v>361</v>
      </c>
      <c r="C25" s="237">
        <v>2</v>
      </c>
      <c r="D25" s="238" t="s">
        <v>348</v>
      </c>
      <c r="E25" s="240"/>
      <c r="F25" s="240"/>
      <c r="G25" s="239">
        <f t="shared" si="0"/>
        <v>0</v>
      </c>
      <c r="H25" s="240">
        <f t="shared" si="1"/>
        <v>0</v>
      </c>
    </row>
    <row r="26" spans="1:8" ht="63.75" x14ac:dyDescent="0.3">
      <c r="A26" s="235">
        <v>24</v>
      </c>
      <c r="B26" s="238" t="s">
        <v>362</v>
      </c>
      <c r="C26" s="237">
        <v>2</v>
      </c>
      <c r="D26" s="238" t="s">
        <v>348</v>
      </c>
      <c r="E26" s="240"/>
      <c r="F26" s="240"/>
      <c r="G26" s="239">
        <f t="shared" si="0"/>
        <v>0</v>
      </c>
      <c r="H26" s="240">
        <f t="shared" si="1"/>
        <v>0</v>
      </c>
    </row>
    <row r="27" spans="1:8" ht="63.75" x14ac:dyDescent="0.3">
      <c r="A27" s="235">
        <v>25</v>
      </c>
      <c r="B27" s="238" t="s">
        <v>363</v>
      </c>
      <c r="C27" s="237">
        <v>14</v>
      </c>
      <c r="D27" s="238" t="s">
        <v>348</v>
      </c>
      <c r="E27" s="240"/>
      <c r="F27" s="240"/>
      <c r="G27" s="239">
        <f t="shared" si="0"/>
        <v>0</v>
      </c>
      <c r="H27" s="240">
        <f t="shared" si="1"/>
        <v>0</v>
      </c>
    </row>
    <row r="28" spans="1:8" ht="63.75" x14ac:dyDescent="0.3">
      <c r="A28" s="235">
        <v>26</v>
      </c>
      <c r="B28" s="238" t="s">
        <v>364</v>
      </c>
      <c r="C28" s="237">
        <v>2</v>
      </c>
      <c r="D28" s="238" t="s">
        <v>348</v>
      </c>
      <c r="E28" s="240"/>
      <c r="F28" s="240"/>
      <c r="G28" s="239">
        <f t="shared" si="0"/>
        <v>0</v>
      </c>
      <c r="H28" s="240">
        <f t="shared" si="1"/>
        <v>0</v>
      </c>
    </row>
    <row r="29" spans="1:8" ht="63.75" x14ac:dyDescent="0.3">
      <c r="A29" s="235">
        <v>27</v>
      </c>
      <c r="B29" s="238" t="s">
        <v>365</v>
      </c>
      <c r="C29" s="237">
        <v>2</v>
      </c>
      <c r="D29" s="238" t="s">
        <v>348</v>
      </c>
      <c r="E29" s="240"/>
      <c r="F29" s="240"/>
      <c r="G29" s="239">
        <f t="shared" si="0"/>
        <v>0</v>
      </c>
      <c r="H29" s="240">
        <f t="shared" si="1"/>
        <v>0</v>
      </c>
    </row>
    <row r="30" spans="1:8" x14ac:dyDescent="0.3">
      <c r="A30" s="235">
        <v>28</v>
      </c>
      <c r="B30" s="238" t="s">
        <v>263</v>
      </c>
      <c r="C30" s="237">
        <v>9</v>
      </c>
      <c r="D30" s="238" t="s">
        <v>348</v>
      </c>
      <c r="E30" s="240"/>
      <c r="F30" s="240"/>
      <c r="G30" s="239">
        <f t="shared" si="0"/>
        <v>0</v>
      </c>
      <c r="H30" s="240">
        <f t="shared" si="1"/>
        <v>0</v>
      </c>
    </row>
    <row r="31" spans="1:8" ht="38.25" x14ac:dyDescent="0.3">
      <c r="A31" s="235">
        <v>29</v>
      </c>
      <c r="B31" s="238" t="s">
        <v>366</v>
      </c>
      <c r="C31" s="237">
        <v>20</v>
      </c>
      <c r="D31" s="238" t="s">
        <v>342</v>
      </c>
      <c r="E31" s="240"/>
      <c r="F31" s="240"/>
      <c r="G31" s="239">
        <f t="shared" si="0"/>
        <v>0</v>
      </c>
      <c r="H31" s="240">
        <f t="shared" si="1"/>
        <v>0</v>
      </c>
    </row>
    <row r="32" spans="1:8" ht="38.25" x14ac:dyDescent="0.3">
      <c r="A32" s="235">
        <v>30</v>
      </c>
      <c r="B32" s="238" t="s">
        <v>367</v>
      </c>
      <c r="C32" s="237">
        <v>10</v>
      </c>
      <c r="D32" s="238" t="s">
        <v>342</v>
      </c>
      <c r="E32" s="240"/>
      <c r="F32" s="240"/>
      <c r="G32" s="239">
        <f t="shared" si="0"/>
        <v>0</v>
      </c>
      <c r="H32" s="240">
        <f t="shared" si="1"/>
        <v>0</v>
      </c>
    </row>
    <row r="33" spans="1:9" ht="51" x14ac:dyDescent="0.3">
      <c r="A33" s="235">
        <v>31</v>
      </c>
      <c r="B33" s="238" t="s">
        <v>368</v>
      </c>
      <c r="C33" s="237">
        <v>25</v>
      </c>
      <c r="D33" s="238" t="s">
        <v>342</v>
      </c>
      <c r="E33" s="240"/>
      <c r="F33" s="240"/>
      <c r="G33" s="239">
        <f t="shared" si="0"/>
        <v>0</v>
      </c>
      <c r="H33" s="240">
        <f t="shared" si="1"/>
        <v>0</v>
      </c>
    </row>
    <row r="34" spans="1:9" ht="51" x14ac:dyDescent="0.3">
      <c r="A34" s="235">
        <v>32</v>
      </c>
      <c r="B34" s="238" t="s">
        <v>369</v>
      </c>
      <c r="C34" s="237">
        <v>2</v>
      </c>
      <c r="D34" s="238" t="s">
        <v>342</v>
      </c>
      <c r="E34" s="240"/>
      <c r="F34" s="240"/>
      <c r="G34" s="239">
        <f t="shared" si="0"/>
        <v>0</v>
      </c>
      <c r="H34" s="240">
        <f t="shared" si="1"/>
        <v>0</v>
      </c>
    </row>
    <row r="35" spans="1:9" ht="38.25" x14ac:dyDescent="0.3">
      <c r="A35" s="235">
        <v>33</v>
      </c>
      <c r="B35" s="238" t="s">
        <v>370</v>
      </c>
      <c r="C35" s="237">
        <v>70</v>
      </c>
      <c r="D35" s="238" t="s">
        <v>348</v>
      </c>
      <c r="E35" s="240"/>
      <c r="F35" s="240"/>
      <c r="G35" s="239">
        <f t="shared" si="0"/>
        <v>0</v>
      </c>
      <c r="H35" s="240">
        <f t="shared" si="1"/>
        <v>0</v>
      </c>
    </row>
    <row r="36" spans="1:9" ht="38.25" x14ac:dyDescent="0.3">
      <c r="A36" s="235">
        <v>34</v>
      </c>
      <c r="B36" s="238" t="s">
        <v>371</v>
      </c>
      <c r="C36" s="237">
        <v>130</v>
      </c>
      <c r="D36" s="238" t="s">
        <v>348</v>
      </c>
      <c r="E36" s="240"/>
      <c r="F36" s="240"/>
      <c r="G36" s="239">
        <f t="shared" si="0"/>
        <v>0</v>
      </c>
      <c r="H36" s="240">
        <f t="shared" si="1"/>
        <v>0</v>
      </c>
    </row>
    <row r="37" spans="1:9" ht="25.5" x14ac:dyDescent="0.3">
      <c r="A37" s="235">
        <v>35</v>
      </c>
      <c r="B37" s="238" t="s">
        <v>372</v>
      </c>
      <c r="C37" s="237">
        <v>150</v>
      </c>
      <c r="D37" s="238" t="s">
        <v>348</v>
      </c>
      <c r="E37" s="240"/>
      <c r="F37" s="240"/>
      <c r="G37" s="239">
        <f t="shared" si="0"/>
        <v>0</v>
      </c>
      <c r="H37" s="240">
        <f t="shared" si="1"/>
        <v>0</v>
      </c>
    </row>
    <row r="38" spans="1:9" ht="25.5" x14ac:dyDescent="0.3">
      <c r="A38" s="235">
        <v>36</v>
      </c>
      <c r="B38" s="238" t="s">
        <v>373</v>
      </c>
      <c r="C38" s="237">
        <v>20</v>
      </c>
      <c r="D38" s="238" t="s">
        <v>348</v>
      </c>
      <c r="E38" s="240"/>
      <c r="F38" s="240"/>
      <c r="G38" s="239">
        <f t="shared" si="0"/>
        <v>0</v>
      </c>
      <c r="H38" s="240">
        <f t="shared" si="1"/>
        <v>0</v>
      </c>
    </row>
    <row r="39" spans="1:9" ht="38.25" x14ac:dyDescent="0.3">
      <c r="A39" s="235">
        <v>37</v>
      </c>
      <c r="B39" s="238" t="s">
        <v>374</v>
      </c>
      <c r="C39" s="237">
        <v>2</v>
      </c>
      <c r="D39" s="238" t="s">
        <v>348</v>
      </c>
      <c r="E39" s="240"/>
      <c r="F39" s="240"/>
      <c r="G39" s="239">
        <f t="shared" si="0"/>
        <v>0</v>
      </c>
      <c r="H39" s="240">
        <f t="shared" si="1"/>
        <v>0</v>
      </c>
    </row>
    <row r="40" spans="1:9" ht="51" x14ac:dyDescent="0.3">
      <c r="A40" s="235">
        <v>38</v>
      </c>
      <c r="B40" s="238" t="s">
        <v>375</v>
      </c>
      <c r="C40" s="237">
        <v>35</v>
      </c>
      <c r="D40" s="238" t="s">
        <v>348</v>
      </c>
      <c r="E40" s="240"/>
      <c r="F40" s="240"/>
      <c r="G40" s="239">
        <f t="shared" si="0"/>
        <v>0</v>
      </c>
      <c r="H40" s="240">
        <f t="shared" si="1"/>
        <v>0</v>
      </c>
    </row>
    <row r="41" spans="1:9" ht="51" x14ac:dyDescent="0.3">
      <c r="A41" s="235">
        <v>39</v>
      </c>
      <c r="B41" s="238" t="s">
        <v>376</v>
      </c>
      <c r="C41" s="237">
        <v>16</v>
      </c>
      <c r="D41" s="238" t="s">
        <v>348</v>
      </c>
      <c r="E41" s="240"/>
      <c r="F41" s="240"/>
      <c r="G41" s="239">
        <f t="shared" si="0"/>
        <v>0</v>
      </c>
      <c r="H41" s="240">
        <f t="shared" si="1"/>
        <v>0</v>
      </c>
    </row>
    <row r="42" spans="1:9" ht="38.25" x14ac:dyDescent="0.3">
      <c r="A42" s="235">
        <v>40</v>
      </c>
      <c r="B42" s="238" t="s">
        <v>377</v>
      </c>
      <c r="C42" s="237">
        <v>24</v>
      </c>
      <c r="D42" s="238" t="s">
        <v>348</v>
      </c>
      <c r="E42" s="240"/>
      <c r="F42" s="240"/>
      <c r="G42" s="239">
        <f t="shared" si="0"/>
        <v>0</v>
      </c>
      <c r="H42" s="240">
        <f t="shared" si="1"/>
        <v>0</v>
      </c>
    </row>
    <row r="43" spans="1:9" ht="38.25" x14ac:dyDescent="0.3">
      <c r="A43" s="235">
        <v>41</v>
      </c>
      <c r="B43" s="238" t="s">
        <v>378</v>
      </c>
      <c r="C43" s="237">
        <v>6</v>
      </c>
      <c r="D43" s="238" t="s">
        <v>348</v>
      </c>
      <c r="E43" s="240"/>
      <c r="F43" s="240"/>
      <c r="G43" s="239">
        <f t="shared" si="0"/>
        <v>0</v>
      </c>
      <c r="H43" s="240">
        <f t="shared" si="1"/>
        <v>0</v>
      </c>
    </row>
    <row r="44" spans="1:9" ht="38.25" x14ac:dyDescent="0.3">
      <c r="A44" s="235">
        <v>42</v>
      </c>
      <c r="B44" s="238" t="s">
        <v>379</v>
      </c>
      <c r="C44" s="237">
        <v>6</v>
      </c>
      <c r="D44" s="238" t="s">
        <v>348</v>
      </c>
      <c r="E44" s="240"/>
      <c r="F44" s="240"/>
      <c r="G44" s="239">
        <f t="shared" si="0"/>
        <v>0</v>
      </c>
      <c r="H44" s="240">
        <f t="shared" si="1"/>
        <v>0</v>
      </c>
    </row>
    <row r="45" spans="1:9" ht="38.25" x14ac:dyDescent="0.3">
      <c r="A45" s="235">
        <v>43</v>
      </c>
      <c r="B45" s="238" t="s">
        <v>380</v>
      </c>
      <c r="C45" s="237">
        <v>13</v>
      </c>
      <c r="D45" s="238" t="s">
        <v>348</v>
      </c>
      <c r="E45" s="240"/>
      <c r="F45" s="240"/>
      <c r="G45" s="239">
        <f t="shared" si="0"/>
        <v>0</v>
      </c>
      <c r="H45" s="240">
        <f t="shared" si="1"/>
        <v>0</v>
      </c>
    </row>
    <row r="46" spans="1:9" ht="38.25" x14ac:dyDescent="0.3">
      <c r="A46" s="241">
        <v>44</v>
      </c>
      <c r="B46" s="247" t="s">
        <v>381</v>
      </c>
      <c r="C46" s="248">
        <v>16</v>
      </c>
      <c r="D46" s="247" t="s">
        <v>348</v>
      </c>
      <c r="E46" s="249"/>
      <c r="F46" s="249"/>
      <c r="G46" s="250">
        <f t="shared" si="0"/>
        <v>0</v>
      </c>
      <c r="H46" s="249">
        <f t="shared" si="1"/>
        <v>0</v>
      </c>
    </row>
    <row r="47" spans="1:9" ht="38.25" x14ac:dyDescent="0.3">
      <c r="A47" s="241">
        <v>45</v>
      </c>
      <c r="B47" s="247" t="s">
        <v>382</v>
      </c>
      <c r="C47" s="248">
        <v>4</v>
      </c>
      <c r="D47" s="247" t="s">
        <v>348</v>
      </c>
      <c r="E47" s="249"/>
      <c r="F47" s="249"/>
      <c r="G47" s="250">
        <f t="shared" si="0"/>
        <v>0</v>
      </c>
      <c r="H47" s="249">
        <f t="shared" si="1"/>
        <v>0</v>
      </c>
    </row>
    <row r="48" spans="1:9" ht="105" x14ac:dyDescent="0.3">
      <c r="A48" s="251">
        <v>46</v>
      </c>
      <c r="B48" s="252" t="s">
        <v>383</v>
      </c>
      <c r="C48" s="253">
        <v>1</v>
      </c>
      <c r="D48" s="252" t="s">
        <v>348</v>
      </c>
      <c r="E48" s="254"/>
      <c r="F48" s="254"/>
      <c r="G48" s="255">
        <f t="shared" si="0"/>
        <v>0</v>
      </c>
      <c r="H48" s="254">
        <f t="shared" si="1"/>
        <v>0</v>
      </c>
      <c r="I48" s="146">
        <f>H48+H49+H50</f>
        <v>0</v>
      </c>
    </row>
    <row r="49" spans="1:8" ht="30" x14ac:dyDescent="0.3">
      <c r="A49" s="251">
        <v>47</v>
      </c>
      <c r="B49" s="252" t="s">
        <v>384</v>
      </c>
      <c r="C49" s="253">
        <v>1</v>
      </c>
      <c r="D49" s="252" t="s">
        <v>19</v>
      </c>
      <c r="E49" s="254"/>
      <c r="F49" s="254"/>
      <c r="G49" s="255">
        <f t="shared" ref="G49" si="2">ROUND(E49*C49,0)</f>
        <v>0</v>
      </c>
      <c r="H49" s="254">
        <f t="shared" si="1"/>
        <v>0</v>
      </c>
    </row>
    <row r="50" spans="1:8" ht="30" x14ac:dyDescent="0.3">
      <c r="A50" s="251">
        <v>48</v>
      </c>
      <c r="B50" s="252" t="s">
        <v>385</v>
      </c>
      <c r="C50" s="253">
        <v>1</v>
      </c>
      <c r="D50" s="252" t="s">
        <v>19</v>
      </c>
      <c r="E50" s="254"/>
      <c r="F50" s="254"/>
      <c r="G50" s="255">
        <f>ROUND(E50*C50,0)</f>
        <v>0</v>
      </c>
      <c r="H50" s="254">
        <f t="shared" si="1"/>
        <v>0</v>
      </c>
    </row>
    <row r="51" spans="1:8" x14ac:dyDescent="0.3">
      <c r="A51" s="235"/>
      <c r="B51" s="238"/>
      <c r="C51" s="237"/>
      <c r="D51" s="238"/>
      <c r="E51" s="237"/>
      <c r="F51" s="237"/>
      <c r="G51" s="237"/>
      <c r="H51" s="237"/>
    </row>
    <row r="52" spans="1:8" x14ac:dyDescent="0.3">
      <c r="A52" s="256"/>
      <c r="B52" s="257" t="s">
        <v>386</v>
      </c>
      <c r="C52" s="258"/>
      <c r="D52" s="257"/>
      <c r="E52" s="258"/>
      <c r="F52" s="258"/>
      <c r="G52" s="259">
        <f>ROUND(SUM(G3:G51),0)</f>
        <v>0</v>
      </c>
      <c r="H52" s="259">
        <f>SUM(H3:H50)</f>
        <v>0</v>
      </c>
    </row>
  </sheetData>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FAC2-5F71-4318-BF2F-3F144EF79F77}">
  <sheetPr>
    <tabColor theme="9" tint="0.39997558519241921"/>
  </sheetPr>
  <dimension ref="A1:I48"/>
  <sheetViews>
    <sheetView workbookViewId="0">
      <selection activeCell="G2" sqref="G2:G27"/>
    </sheetView>
  </sheetViews>
  <sheetFormatPr defaultColWidth="9.140625" defaultRowHeight="16.5" x14ac:dyDescent="0.3"/>
  <cols>
    <col min="1" max="1" width="38.5703125" style="146" customWidth="1"/>
    <col min="2" max="2" width="9.42578125" style="146" bestFit="1" customWidth="1"/>
    <col min="3" max="4" width="6.5703125" style="146" customWidth="1"/>
    <col min="5" max="5" width="15.42578125" style="146" bestFit="1" customWidth="1"/>
    <col min="6" max="6" width="12.42578125" style="146" bestFit="1" customWidth="1"/>
    <col min="7" max="7" width="14.5703125" style="146" bestFit="1" customWidth="1"/>
    <col min="8" max="8" width="11" style="146" bestFit="1" customWidth="1"/>
    <col min="9" max="16384" width="9.140625" style="146"/>
  </cols>
  <sheetData>
    <row r="1" spans="1:9" ht="48.75" thickBot="1" x14ac:dyDescent="0.35">
      <c r="A1" s="172" t="s">
        <v>212</v>
      </c>
      <c r="B1" s="173" t="s">
        <v>213</v>
      </c>
      <c r="C1" s="403" t="s">
        <v>214</v>
      </c>
      <c r="D1" s="408"/>
      <c r="E1" s="144" t="s">
        <v>216</v>
      </c>
      <c r="F1" s="144" t="s">
        <v>217</v>
      </c>
      <c r="G1" s="145" t="s">
        <v>218</v>
      </c>
      <c r="H1" s="145" t="s">
        <v>219</v>
      </c>
    </row>
    <row r="2" spans="1:9" x14ac:dyDescent="0.3">
      <c r="A2" s="179" t="s">
        <v>387</v>
      </c>
      <c r="B2" s="179"/>
      <c r="C2" s="179"/>
      <c r="D2" s="179"/>
      <c r="E2" s="152"/>
      <c r="F2" s="152"/>
      <c r="G2" s="152"/>
      <c r="H2" s="152"/>
    </row>
    <row r="3" spans="1:9" x14ac:dyDescent="0.3">
      <c r="A3" s="177"/>
      <c r="B3" s="177" t="s">
        <v>388</v>
      </c>
      <c r="C3" s="177">
        <v>100</v>
      </c>
      <c r="D3" s="177" t="s">
        <v>222</v>
      </c>
      <c r="E3" s="177"/>
      <c r="F3" s="152">
        <f t="shared" ref="F3:F27" si="0">C3*E3</f>
        <v>0</v>
      </c>
      <c r="G3" s="153"/>
      <c r="H3" s="152">
        <f>C3*G3</f>
        <v>0</v>
      </c>
    </row>
    <row r="4" spans="1:9" x14ac:dyDescent="0.3">
      <c r="A4" s="177"/>
      <c r="B4" s="177" t="s">
        <v>269</v>
      </c>
      <c r="C4" s="177">
        <v>15</v>
      </c>
      <c r="D4" s="177" t="s">
        <v>222</v>
      </c>
      <c r="E4" s="177"/>
      <c r="F4" s="152">
        <f t="shared" si="0"/>
        <v>0</v>
      </c>
      <c r="G4" s="153"/>
      <c r="H4" s="152">
        <f t="shared" ref="H4:H27" si="1">C4*G4</f>
        <v>0</v>
      </c>
    </row>
    <row r="5" spans="1:9" x14ac:dyDescent="0.3">
      <c r="A5" s="177"/>
      <c r="B5" s="177" t="s">
        <v>268</v>
      </c>
      <c r="C5" s="177">
        <v>80</v>
      </c>
      <c r="D5" s="177" t="s">
        <v>222</v>
      </c>
      <c r="E5" s="177"/>
      <c r="F5" s="152">
        <f t="shared" si="0"/>
        <v>0</v>
      </c>
      <c r="G5" s="153"/>
      <c r="H5" s="152">
        <f t="shared" si="1"/>
        <v>0</v>
      </c>
    </row>
    <row r="6" spans="1:9" x14ac:dyDescent="0.3">
      <c r="A6" s="260"/>
      <c r="B6" s="177" t="s">
        <v>267</v>
      </c>
      <c r="C6" s="177">
        <v>55</v>
      </c>
      <c r="D6" s="177" t="s">
        <v>222</v>
      </c>
      <c r="E6" s="177"/>
      <c r="F6" s="152">
        <f t="shared" si="0"/>
        <v>0</v>
      </c>
      <c r="G6" s="153"/>
      <c r="H6" s="152">
        <f t="shared" si="1"/>
        <v>0</v>
      </c>
    </row>
    <row r="7" spans="1:9" x14ac:dyDescent="0.3">
      <c r="A7" s="261" t="s">
        <v>389</v>
      </c>
      <c r="B7" s="177"/>
      <c r="C7" s="177">
        <v>2</v>
      </c>
      <c r="D7" s="177" t="s">
        <v>19</v>
      </c>
      <c r="E7" s="177"/>
      <c r="F7" s="152">
        <f t="shared" si="0"/>
        <v>0</v>
      </c>
      <c r="G7" s="153"/>
      <c r="H7" s="152">
        <f t="shared" si="1"/>
        <v>0</v>
      </c>
    </row>
    <row r="8" spans="1:9" x14ac:dyDescent="0.3">
      <c r="A8" s="177" t="s">
        <v>390</v>
      </c>
      <c r="B8" s="177" t="s">
        <v>268</v>
      </c>
      <c r="C8" s="177">
        <v>180</v>
      </c>
      <c r="D8" s="177" t="s">
        <v>222</v>
      </c>
      <c r="E8" s="177"/>
      <c r="F8" s="152">
        <f t="shared" si="0"/>
        <v>0</v>
      </c>
      <c r="G8" s="153"/>
      <c r="H8" s="152">
        <f t="shared" si="1"/>
        <v>0</v>
      </c>
    </row>
    <row r="9" spans="1:9" x14ac:dyDescent="0.3">
      <c r="A9" s="260"/>
      <c r="B9" s="177" t="s">
        <v>267</v>
      </c>
      <c r="C9" s="177">
        <v>85</v>
      </c>
      <c r="D9" s="177" t="s">
        <v>222</v>
      </c>
      <c r="E9" s="177"/>
      <c r="F9" s="152">
        <f t="shared" si="0"/>
        <v>0</v>
      </c>
      <c r="G9" s="153"/>
      <c r="H9" s="152">
        <f t="shared" si="1"/>
        <v>0</v>
      </c>
    </row>
    <row r="10" spans="1:9" x14ac:dyDescent="0.3">
      <c r="A10" s="260"/>
      <c r="B10" s="177" t="s">
        <v>266</v>
      </c>
      <c r="C10" s="177">
        <v>156</v>
      </c>
      <c r="D10" s="177" t="s">
        <v>222</v>
      </c>
      <c r="E10" s="177"/>
      <c r="F10" s="152">
        <f t="shared" si="0"/>
        <v>0</v>
      </c>
      <c r="G10" s="153"/>
      <c r="H10" s="152">
        <f t="shared" si="1"/>
        <v>0</v>
      </c>
    </row>
    <row r="11" spans="1:9" x14ac:dyDescent="0.3">
      <c r="A11" s="260"/>
      <c r="B11" s="177" t="s">
        <v>391</v>
      </c>
      <c r="C11" s="177">
        <v>225</v>
      </c>
      <c r="D11" s="177" t="s">
        <v>222</v>
      </c>
      <c r="E11" s="177"/>
      <c r="F11" s="152">
        <f t="shared" si="0"/>
        <v>0</v>
      </c>
      <c r="G11" s="153"/>
      <c r="H11" s="152">
        <f t="shared" si="1"/>
        <v>0</v>
      </c>
    </row>
    <row r="12" spans="1:9" x14ac:dyDescent="0.3">
      <c r="A12" s="260"/>
      <c r="B12" s="177" t="s">
        <v>392</v>
      </c>
      <c r="C12" s="177">
        <v>20</v>
      </c>
      <c r="D12" s="177" t="s">
        <v>222</v>
      </c>
      <c r="E12" s="177"/>
      <c r="F12" s="152">
        <f t="shared" si="0"/>
        <v>0</v>
      </c>
      <c r="G12" s="153"/>
      <c r="H12" s="152">
        <f t="shared" si="1"/>
        <v>0</v>
      </c>
    </row>
    <row r="13" spans="1:9" x14ac:dyDescent="0.3">
      <c r="A13" s="260"/>
      <c r="B13" s="177" t="s">
        <v>393</v>
      </c>
      <c r="C13" s="177">
        <v>30</v>
      </c>
      <c r="D13" s="177" t="s">
        <v>222</v>
      </c>
      <c r="E13" s="177"/>
      <c r="F13" s="152">
        <f t="shared" si="0"/>
        <v>0</v>
      </c>
      <c r="G13" s="153"/>
      <c r="H13" s="152">
        <f t="shared" si="1"/>
        <v>0</v>
      </c>
    </row>
    <row r="14" spans="1:9" x14ac:dyDescent="0.3">
      <c r="A14" s="260"/>
      <c r="B14" s="177" t="s">
        <v>394</v>
      </c>
      <c r="C14" s="177">
        <v>88</v>
      </c>
      <c r="D14" s="177" t="s">
        <v>222</v>
      </c>
      <c r="E14" s="177"/>
      <c r="F14" s="152">
        <f t="shared" si="0"/>
        <v>0</v>
      </c>
      <c r="G14" s="153"/>
      <c r="H14" s="152">
        <f t="shared" si="1"/>
        <v>0</v>
      </c>
    </row>
    <row r="15" spans="1:9" ht="33" x14ac:dyDescent="0.3">
      <c r="A15" s="180" t="s">
        <v>395</v>
      </c>
      <c r="B15" s="177"/>
      <c r="C15" s="177">
        <v>6</v>
      </c>
      <c r="D15" s="177" t="s">
        <v>19</v>
      </c>
      <c r="E15" s="177"/>
      <c r="F15" s="177">
        <f t="shared" si="0"/>
        <v>0</v>
      </c>
      <c r="G15" s="177"/>
      <c r="H15" s="177">
        <f t="shared" si="1"/>
        <v>0</v>
      </c>
      <c r="I15" s="104"/>
    </row>
    <row r="16" spans="1:9" ht="33" x14ac:dyDescent="0.3">
      <c r="A16" s="262" t="s">
        <v>396</v>
      </c>
      <c r="B16" s="182"/>
      <c r="C16" s="263">
        <v>3</v>
      </c>
      <c r="D16" s="264" t="s">
        <v>19</v>
      </c>
      <c r="E16" s="179"/>
      <c r="F16" s="152">
        <f t="shared" si="0"/>
        <v>0</v>
      </c>
      <c r="G16" s="152"/>
      <c r="H16" s="152">
        <f t="shared" si="1"/>
        <v>0</v>
      </c>
    </row>
    <row r="17" spans="1:8" ht="33" x14ac:dyDescent="0.3">
      <c r="A17" s="265" t="s">
        <v>397</v>
      </c>
      <c r="B17" s="178"/>
      <c r="C17" s="266">
        <v>9</v>
      </c>
      <c r="D17" s="267" t="s">
        <v>19</v>
      </c>
      <c r="E17" s="177"/>
      <c r="F17" s="152">
        <f t="shared" si="0"/>
        <v>0</v>
      </c>
      <c r="G17" s="153"/>
      <c r="H17" s="152">
        <f t="shared" si="1"/>
        <v>0</v>
      </c>
    </row>
    <row r="18" spans="1:8" ht="33" x14ac:dyDescent="0.3">
      <c r="A18" s="265" t="s">
        <v>398</v>
      </c>
      <c r="B18" s="178"/>
      <c r="C18" s="266">
        <v>1</v>
      </c>
      <c r="D18" s="267" t="s">
        <v>19</v>
      </c>
      <c r="E18" s="177"/>
      <c r="F18" s="152">
        <f t="shared" si="0"/>
        <v>0</v>
      </c>
      <c r="G18" s="153"/>
      <c r="H18" s="152">
        <f t="shared" si="1"/>
        <v>0</v>
      </c>
    </row>
    <row r="19" spans="1:8" ht="33" x14ac:dyDescent="0.3">
      <c r="A19" s="265" t="s">
        <v>399</v>
      </c>
      <c r="B19" s="178"/>
      <c r="C19" s="266">
        <v>4</v>
      </c>
      <c r="D19" s="267" t="s">
        <v>19</v>
      </c>
      <c r="E19" s="177"/>
      <c r="F19" s="152">
        <f t="shared" si="0"/>
        <v>0</v>
      </c>
      <c r="G19" s="153"/>
      <c r="H19" s="152">
        <f t="shared" si="1"/>
        <v>0</v>
      </c>
    </row>
    <row r="20" spans="1:8" ht="33" x14ac:dyDescent="0.3">
      <c r="A20" s="265" t="s">
        <v>400</v>
      </c>
      <c r="B20" s="178"/>
      <c r="C20" s="266">
        <v>3</v>
      </c>
      <c r="D20" s="267" t="s">
        <v>19</v>
      </c>
      <c r="E20" s="177"/>
      <c r="F20" s="152">
        <f t="shared" si="0"/>
        <v>0</v>
      </c>
      <c r="G20" s="153"/>
      <c r="H20" s="152">
        <f t="shared" si="1"/>
        <v>0</v>
      </c>
    </row>
    <row r="21" spans="1:8" ht="33" x14ac:dyDescent="0.3">
      <c r="A21" s="265" t="s">
        <v>396</v>
      </c>
      <c r="B21" s="178"/>
      <c r="C21" s="266">
        <v>1</v>
      </c>
      <c r="D21" s="267" t="s">
        <v>19</v>
      </c>
      <c r="E21" s="177"/>
      <c r="F21" s="152">
        <f t="shared" si="0"/>
        <v>0</v>
      </c>
      <c r="G21" s="153"/>
      <c r="H21" s="152">
        <f t="shared" si="1"/>
        <v>0</v>
      </c>
    </row>
    <row r="22" spans="1:8" ht="33" x14ac:dyDescent="0.3">
      <c r="A22" s="265" t="s">
        <v>401</v>
      </c>
      <c r="B22" s="178"/>
      <c r="C22" s="266">
        <v>8</v>
      </c>
      <c r="D22" s="267" t="s">
        <v>19</v>
      </c>
      <c r="E22" s="177"/>
      <c r="F22" s="152">
        <f t="shared" si="0"/>
        <v>0</v>
      </c>
      <c r="G22" s="153"/>
      <c r="H22" s="152">
        <f t="shared" si="1"/>
        <v>0</v>
      </c>
    </row>
    <row r="23" spans="1:8" ht="33" x14ac:dyDescent="0.3">
      <c r="A23" s="265" t="s">
        <v>402</v>
      </c>
      <c r="B23" s="178"/>
      <c r="C23" s="266">
        <v>3</v>
      </c>
      <c r="D23" s="267" t="s">
        <v>19</v>
      </c>
      <c r="E23" s="177"/>
      <c r="F23" s="152">
        <f t="shared" si="0"/>
        <v>0</v>
      </c>
      <c r="G23" s="153"/>
      <c r="H23" s="152">
        <f t="shared" si="1"/>
        <v>0</v>
      </c>
    </row>
    <row r="24" spans="1:8" ht="33" x14ac:dyDescent="0.3">
      <c r="A24" s="265" t="s">
        <v>403</v>
      </c>
      <c r="B24" s="178"/>
      <c r="C24" s="266">
        <v>4</v>
      </c>
      <c r="D24" s="267" t="s">
        <v>19</v>
      </c>
      <c r="E24" s="177"/>
      <c r="F24" s="152">
        <f t="shared" si="0"/>
        <v>0</v>
      </c>
      <c r="G24" s="153"/>
      <c r="H24" s="152">
        <f t="shared" si="1"/>
        <v>0</v>
      </c>
    </row>
    <row r="25" spans="1:8" ht="33" x14ac:dyDescent="0.3">
      <c r="A25" s="265" t="s">
        <v>404</v>
      </c>
      <c r="B25" s="178"/>
      <c r="C25" s="266">
        <v>9</v>
      </c>
      <c r="D25" s="267" t="s">
        <v>19</v>
      </c>
      <c r="E25" s="177"/>
      <c r="F25" s="152">
        <f t="shared" si="0"/>
        <v>0</v>
      </c>
      <c r="G25" s="153"/>
      <c r="H25" s="152">
        <f t="shared" si="1"/>
        <v>0</v>
      </c>
    </row>
    <row r="26" spans="1:8" x14ac:dyDescent="0.3">
      <c r="A26" s="265" t="s">
        <v>405</v>
      </c>
      <c r="B26" s="178"/>
      <c r="C26" s="266">
        <v>120</v>
      </c>
      <c r="D26" s="267" t="s">
        <v>222</v>
      </c>
      <c r="E26" s="177"/>
      <c r="F26" s="152">
        <f t="shared" si="0"/>
        <v>0</v>
      </c>
      <c r="G26" s="153"/>
      <c r="H26" s="152">
        <f t="shared" si="1"/>
        <v>0</v>
      </c>
    </row>
    <row r="27" spans="1:8" ht="17.25" thickBot="1" x14ac:dyDescent="0.35">
      <c r="A27" s="265" t="s">
        <v>406</v>
      </c>
      <c r="B27" s="178"/>
      <c r="C27" s="266">
        <v>220</v>
      </c>
      <c r="D27" s="267" t="s">
        <v>222</v>
      </c>
      <c r="E27" s="177"/>
      <c r="F27" s="152">
        <f t="shared" si="0"/>
        <v>0</v>
      </c>
      <c r="G27" s="153"/>
      <c r="H27" s="152">
        <f t="shared" si="1"/>
        <v>0</v>
      </c>
    </row>
    <row r="28" spans="1:8" x14ac:dyDescent="0.3">
      <c r="A28" s="183" t="s">
        <v>181</v>
      </c>
      <c r="B28" s="268"/>
      <c r="C28" s="268"/>
      <c r="D28" s="268"/>
      <c r="E28" s="268"/>
      <c r="F28" s="269">
        <f>SUM(F2:F27)</f>
        <v>0</v>
      </c>
      <c r="G28" s="164"/>
      <c r="H28" s="269">
        <f>SUM(H2:H27)</f>
        <v>0</v>
      </c>
    </row>
    <row r="29" spans="1:8" ht="17.25" thickBot="1" x14ac:dyDescent="0.35">
      <c r="A29" s="188" t="s">
        <v>183</v>
      </c>
      <c r="B29" s="270"/>
      <c r="C29" s="270"/>
      <c r="D29" s="270"/>
      <c r="E29" s="270"/>
      <c r="F29" s="271">
        <f>F28*1.27</f>
        <v>0</v>
      </c>
      <c r="G29" s="170"/>
      <c r="H29" s="271">
        <f>H28*1.27</f>
        <v>0</v>
      </c>
    </row>
    <row r="30" spans="1:8" x14ac:dyDescent="0.3">
      <c r="G30" s="158"/>
      <c r="H30" s="158"/>
    </row>
    <row r="31" spans="1:8" x14ac:dyDescent="0.3">
      <c r="G31" s="158"/>
      <c r="H31" s="158"/>
    </row>
    <row r="32" spans="1:8" x14ac:dyDescent="0.3">
      <c r="A32" s="272" t="s">
        <v>407</v>
      </c>
      <c r="B32" s="272"/>
      <c r="C32" s="272"/>
      <c r="D32" s="272"/>
      <c r="E32" s="272"/>
      <c r="F32" s="272"/>
    </row>
    <row r="46" spans="1:8" x14ac:dyDescent="0.3">
      <c r="A46" s="104"/>
      <c r="B46" s="104"/>
      <c r="C46" s="104"/>
      <c r="D46" s="104"/>
      <c r="E46" s="104"/>
      <c r="F46" s="104"/>
      <c r="G46" s="104"/>
      <c r="H46" s="104"/>
    </row>
    <row r="47" spans="1:8" x14ac:dyDescent="0.3">
      <c r="A47" s="104"/>
      <c r="B47" s="104"/>
      <c r="C47" s="104"/>
      <c r="D47" s="104"/>
      <c r="E47" s="104"/>
      <c r="F47" s="104"/>
      <c r="G47" s="104"/>
      <c r="H47" s="104"/>
    </row>
    <row r="48" spans="1:8" x14ac:dyDescent="0.3">
      <c r="A48" s="104"/>
      <c r="B48" s="104"/>
      <c r="C48" s="104"/>
      <c r="D48" s="104"/>
      <c r="E48" s="104"/>
      <c r="F48" s="104"/>
      <c r="G48" s="104"/>
      <c r="H48" s="104"/>
    </row>
  </sheetData>
  <mergeCells count="1">
    <mergeCell ref="C1:D1"/>
  </mergeCells>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DDD64-A76C-4A29-86FC-A1D5EC7B265F}">
  <sheetPr>
    <tabColor theme="9" tint="0.39997558519241921"/>
  </sheetPr>
  <dimension ref="A1:I26"/>
  <sheetViews>
    <sheetView workbookViewId="0">
      <selection activeCell="M53" sqref="M53"/>
    </sheetView>
  </sheetViews>
  <sheetFormatPr defaultRowHeight="15" x14ac:dyDescent="0.25"/>
  <cols>
    <col min="1" max="1" width="103.85546875" style="104" customWidth="1"/>
    <col min="2" max="16384" width="9.140625" style="104"/>
  </cols>
  <sheetData>
    <row r="1" spans="1:9" ht="18" x14ac:dyDescent="0.25">
      <c r="A1" s="273" t="s">
        <v>408</v>
      </c>
    </row>
    <row r="2" spans="1:9" ht="18" x14ac:dyDescent="0.25">
      <c r="A2" s="273"/>
    </row>
    <row r="3" spans="1:9" ht="27" x14ac:dyDescent="0.25">
      <c r="A3" s="274" t="s">
        <v>409</v>
      </c>
    </row>
    <row r="4" spans="1:9" ht="40.5" x14ac:dyDescent="0.25">
      <c r="A4" s="275" t="s">
        <v>410</v>
      </c>
    </row>
    <row r="5" spans="1:9" ht="40.5" x14ac:dyDescent="0.25">
      <c r="A5" s="274" t="s">
        <v>411</v>
      </c>
    </row>
    <row r="6" spans="1:9" ht="40.5" x14ac:dyDescent="0.25">
      <c r="A6" s="274" t="s">
        <v>412</v>
      </c>
    </row>
    <row r="7" spans="1:9" ht="54" x14ac:dyDescent="0.25">
      <c r="A7" s="274" t="s">
        <v>413</v>
      </c>
    </row>
    <row r="8" spans="1:9" ht="40.5" x14ac:dyDescent="0.25">
      <c r="A8" s="274" t="s">
        <v>414</v>
      </c>
    </row>
    <row r="9" spans="1:9" ht="40.5" x14ac:dyDescent="0.25">
      <c r="A9" s="274" t="s">
        <v>415</v>
      </c>
    </row>
    <row r="10" spans="1:9" ht="40.5" x14ac:dyDescent="0.25">
      <c r="A10" s="274" t="s">
        <v>416</v>
      </c>
    </row>
    <row r="11" spans="1:9" ht="27" x14ac:dyDescent="0.25">
      <c r="A11" s="274" t="s">
        <v>417</v>
      </c>
    </row>
    <row r="12" spans="1:9" x14ac:dyDescent="0.25">
      <c r="A12" s="274" t="s">
        <v>418</v>
      </c>
    </row>
    <row r="13" spans="1:9" x14ac:dyDescent="0.25">
      <c r="A13" s="274" t="s">
        <v>419</v>
      </c>
    </row>
    <row r="14" spans="1:9" ht="27" x14ac:dyDescent="0.25">
      <c r="A14" s="274" t="s">
        <v>420</v>
      </c>
    </row>
    <row r="15" spans="1:9" ht="40.5" x14ac:dyDescent="0.25">
      <c r="A15" s="276" t="s">
        <v>421</v>
      </c>
      <c r="B15" s="277"/>
      <c r="C15" s="277"/>
      <c r="D15" s="277"/>
      <c r="E15" s="277"/>
      <c r="F15" s="277"/>
      <c r="G15" s="277"/>
      <c r="H15" s="277"/>
      <c r="I15" s="277"/>
    </row>
    <row r="16" spans="1:9" ht="27" x14ac:dyDescent="0.25">
      <c r="A16" s="274" t="s">
        <v>422</v>
      </c>
    </row>
    <row r="17" spans="1:1" x14ac:dyDescent="0.25">
      <c r="A17" s="274" t="s">
        <v>423</v>
      </c>
    </row>
    <row r="18" spans="1:1" ht="27" x14ac:dyDescent="0.25">
      <c r="A18" s="274" t="s">
        <v>424</v>
      </c>
    </row>
    <row r="19" spans="1:1" ht="27" x14ac:dyDescent="0.25">
      <c r="A19" s="274" t="s">
        <v>425</v>
      </c>
    </row>
    <row r="20" spans="1:1" ht="40.5" x14ac:dyDescent="0.25">
      <c r="A20" s="274" t="s">
        <v>426</v>
      </c>
    </row>
    <row r="21" spans="1:1" ht="27" x14ac:dyDescent="0.25">
      <c r="A21" s="274" t="s">
        <v>427</v>
      </c>
    </row>
    <row r="22" spans="1:1" x14ac:dyDescent="0.25">
      <c r="A22" s="274" t="s">
        <v>428</v>
      </c>
    </row>
    <row r="23" spans="1:1" ht="27" x14ac:dyDescent="0.25">
      <c r="A23" s="275" t="s">
        <v>429</v>
      </c>
    </row>
    <row r="24" spans="1:1" x14ac:dyDescent="0.25">
      <c r="A24" s="278"/>
    </row>
    <row r="25" spans="1:1" x14ac:dyDescent="0.25">
      <c r="A25" s="279" t="s">
        <v>430</v>
      </c>
    </row>
    <row r="26" spans="1:1" x14ac:dyDescent="0.25">
      <c r="A26" s="280" t="s">
        <v>431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07829-6111-4880-B0E2-14D553EAFC51}">
  <sheetPr>
    <tabColor theme="7" tint="-0.249977111117893"/>
  </sheetPr>
  <dimension ref="A1:K292"/>
  <sheetViews>
    <sheetView tabSelected="1" zoomScale="85" zoomScaleNormal="85" zoomScaleSheetLayoutView="85" zoomScalePageLayoutView="110" workbookViewId="0">
      <selection activeCell="I51" sqref="I51"/>
    </sheetView>
  </sheetViews>
  <sheetFormatPr defaultColWidth="9.140625" defaultRowHeight="12.75" x14ac:dyDescent="0.25"/>
  <cols>
    <col min="1" max="1" width="3.5703125" style="320" customWidth="1"/>
    <col min="2" max="2" width="12.140625" style="321" customWidth="1"/>
    <col min="3" max="3" width="40.7109375" style="324" customWidth="1"/>
    <col min="4" max="4" width="7.140625" style="319" customWidth="1"/>
    <col min="5" max="5" width="5" style="319" customWidth="1"/>
    <col min="6" max="7" width="9.140625" style="323" customWidth="1"/>
    <col min="8" max="8" width="10.7109375" style="323" customWidth="1"/>
    <col min="9" max="9" width="9.7109375" style="323" bestFit="1" customWidth="1"/>
    <col min="10" max="10" width="10.7109375" style="323" customWidth="1"/>
    <col min="11" max="16384" width="9.140625" style="319"/>
  </cols>
  <sheetData>
    <row r="1" spans="1:10" s="298" customFormat="1" x14ac:dyDescent="0.2">
      <c r="A1" s="298" t="s">
        <v>166</v>
      </c>
      <c r="F1" s="299"/>
      <c r="G1" s="299"/>
      <c r="H1" s="299"/>
      <c r="I1" s="299"/>
      <c r="J1" s="300">
        <f>[2]Főösszesítő!I1</f>
        <v>0</v>
      </c>
    </row>
    <row r="2" spans="1:10" s="298" customFormat="1" x14ac:dyDescent="0.2">
      <c r="A2" s="298" t="s">
        <v>167</v>
      </c>
      <c r="F2" s="299"/>
      <c r="G2" s="299"/>
      <c r="H2" s="299"/>
      <c r="I2" s="299"/>
      <c r="J2" s="300"/>
    </row>
    <row r="3" spans="1:10" s="298" customFormat="1" x14ac:dyDescent="0.2">
      <c r="F3" s="299"/>
      <c r="G3" s="299"/>
      <c r="H3" s="299"/>
      <c r="I3" s="299"/>
      <c r="J3" s="300"/>
    </row>
    <row r="4" spans="1:10" s="298" customFormat="1" x14ac:dyDescent="0.2">
      <c r="F4" s="299"/>
      <c r="G4" s="299"/>
      <c r="H4" s="299"/>
      <c r="I4" s="299"/>
      <c r="J4" s="299"/>
    </row>
    <row r="5" spans="1:10" s="298" customFormat="1" x14ac:dyDescent="0.2">
      <c r="F5" s="299"/>
      <c r="G5" s="299"/>
      <c r="H5" s="299"/>
      <c r="I5" s="299"/>
      <c r="J5" s="299"/>
    </row>
    <row r="6" spans="1:10" s="298" customFormat="1" x14ac:dyDescent="0.2">
      <c r="A6" s="301"/>
      <c r="B6" s="301"/>
      <c r="F6" s="299"/>
      <c r="G6" s="299"/>
      <c r="H6" s="299"/>
      <c r="I6" s="299"/>
      <c r="J6" s="299"/>
    </row>
    <row r="7" spans="1:10" s="298" customFormat="1" x14ac:dyDescent="0.2">
      <c r="A7" s="301"/>
      <c r="B7" s="301"/>
      <c r="F7" s="299"/>
      <c r="G7" s="299"/>
      <c r="H7" s="299"/>
      <c r="I7" s="299"/>
      <c r="J7" s="299"/>
    </row>
    <row r="8" spans="1:10" s="298" customFormat="1" ht="20.25" x14ac:dyDescent="0.3">
      <c r="A8" s="391" t="s">
        <v>432</v>
      </c>
      <c r="B8" s="391"/>
      <c r="C8" s="391"/>
      <c r="D8" s="391"/>
      <c r="E8" s="391"/>
      <c r="F8" s="391"/>
      <c r="G8" s="391"/>
      <c r="H8" s="391"/>
      <c r="I8" s="391"/>
      <c r="J8" s="391"/>
    </row>
    <row r="9" spans="1:10" s="298" customFormat="1" x14ac:dyDescent="0.2"/>
    <row r="10" spans="1:10" s="298" customFormat="1" ht="18" x14ac:dyDescent="0.25">
      <c r="A10" s="392" t="s">
        <v>170</v>
      </c>
      <c r="B10" s="392"/>
      <c r="C10" s="392"/>
      <c r="D10" s="392"/>
      <c r="E10" s="392"/>
      <c r="F10" s="392"/>
      <c r="G10" s="392"/>
      <c r="H10" s="392"/>
      <c r="I10" s="392"/>
      <c r="J10" s="392"/>
    </row>
    <row r="11" spans="1:10" s="298" customFormat="1" ht="18" x14ac:dyDescent="0.25">
      <c r="A11" s="392" t="s">
        <v>171</v>
      </c>
      <c r="B11" s="392"/>
      <c r="C11" s="392"/>
      <c r="D11" s="392"/>
      <c r="E11" s="392"/>
      <c r="F11" s="392"/>
      <c r="G11" s="392"/>
      <c r="H11" s="392"/>
      <c r="I11" s="392"/>
      <c r="J11" s="392"/>
    </row>
    <row r="12" spans="1:10" s="298" customFormat="1" x14ac:dyDescent="0.2">
      <c r="A12" s="301"/>
      <c r="B12" s="301"/>
      <c r="F12" s="299"/>
      <c r="G12" s="299"/>
      <c r="H12" s="299"/>
      <c r="I12" s="299"/>
      <c r="J12" s="299"/>
    </row>
    <row r="13" spans="1:10" s="298" customFormat="1" ht="15.75" x14ac:dyDescent="0.25">
      <c r="A13" s="387" t="s">
        <v>433</v>
      </c>
      <c r="B13" s="387"/>
      <c r="C13" s="387"/>
      <c r="D13" s="387"/>
      <c r="E13" s="387"/>
      <c r="F13" s="387"/>
      <c r="G13" s="387"/>
      <c r="H13" s="387"/>
      <c r="I13" s="387"/>
      <c r="J13" s="387"/>
    </row>
    <row r="14" spans="1:10" s="298" customFormat="1" x14ac:dyDescent="0.2">
      <c r="A14" s="301"/>
      <c r="B14" s="301"/>
      <c r="F14" s="299"/>
      <c r="G14" s="299"/>
      <c r="H14" s="299"/>
      <c r="I14" s="299"/>
      <c r="J14" s="299"/>
    </row>
    <row r="15" spans="1:10" s="298" customFormat="1" ht="15.75" x14ac:dyDescent="0.25">
      <c r="A15" s="393" t="s">
        <v>434</v>
      </c>
      <c r="B15" s="393"/>
      <c r="C15" s="393"/>
      <c r="D15" s="393"/>
      <c r="E15" s="393"/>
      <c r="F15" s="393"/>
      <c r="G15" s="393"/>
      <c r="H15" s="393"/>
      <c r="I15" s="393"/>
      <c r="J15" s="393"/>
    </row>
    <row r="16" spans="1:10" s="298" customFormat="1" ht="16.5" x14ac:dyDescent="0.3">
      <c r="A16" s="301"/>
      <c r="B16" s="302" t="s">
        <v>435</v>
      </c>
      <c r="C16" s="302"/>
      <c r="D16" s="302"/>
      <c r="E16" s="303"/>
      <c r="F16" s="303"/>
      <c r="G16" s="303"/>
      <c r="H16" s="299"/>
      <c r="I16" s="299"/>
    </row>
    <row r="17" spans="1:10" s="298" customFormat="1" ht="30" customHeight="1" x14ac:dyDescent="0.3">
      <c r="A17" s="301"/>
      <c r="B17" s="390" t="s">
        <v>436</v>
      </c>
      <c r="C17" s="390"/>
      <c r="D17" s="390"/>
      <c r="E17" s="390"/>
      <c r="F17" s="390"/>
      <c r="G17" s="390"/>
      <c r="H17" s="390"/>
      <c r="I17" s="390"/>
      <c r="J17" s="390"/>
    </row>
    <row r="18" spans="1:10" s="298" customFormat="1" ht="16.5" x14ac:dyDescent="0.3">
      <c r="A18" s="301"/>
      <c r="B18" s="304" t="s">
        <v>437</v>
      </c>
      <c r="C18" s="304"/>
      <c r="D18" s="304"/>
      <c r="E18" s="304"/>
      <c r="F18" s="304"/>
      <c r="G18" s="304"/>
      <c r="H18" s="301"/>
      <c r="I18" s="299"/>
    </row>
    <row r="19" spans="1:10" s="298" customFormat="1" ht="16.5" x14ac:dyDescent="0.3">
      <c r="A19" s="301"/>
      <c r="B19" s="389" t="s">
        <v>438</v>
      </c>
      <c r="C19" s="389"/>
      <c r="D19" s="389"/>
      <c r="E19" s="389"/>
      <c r="F19" s="389"/>
      <c r="G19" s="389"/>
      <c r="H19" s="299"/>
      <c r="I19" s="299"/>
    </row>
    <row r="20" spans="1:10" s="298" customFormat="1" ht="16.5" x14ac:dyDescent="0.3">
      <c r="A20" s="301"/>
      <c r="B20" s="389" t="s">
        <v>439</v>
      </c>
      <c r="C20" s="389"/>
      <c r="D20" s="389"/>
      <c r="E20" s="389"/>
      <c r="F20" s="389"/>
      <c r="G20" s="389"/>
      <c r="H20" s="299"/>
      <c r="I20" s="299"/>
    </row>
    <row r="21" spans="1:10" s="298" customFormat="1" ht="16.5" x14ac:dyDescent="0.3">
      <c r="A21" s="301"/>
      <c r="B21" s="302" t="s">
        <v>440</v>
      </c>
      <c r="C21" s="302"/>
      <c r="D21" s="302"/>
      <c r="E21" s="303"/>
      <c r="F21" s="303"/>
      <c r="G21" s="303"/>
      <c r="H21" s="299"/>
      <c r="I21" s="299"/>
    </row>
    <row r="22" spans="1:10" s="298" customFormat="1" ht="16.5" x14ac:dyDescent="0.3">
      <c r="A22" s="301"/>
      <c r="B22" s="302" t="s">
        <v>441</v>
      </c>
      <c r="C22" s="302"/>
      <c r="D22" s="302"/>
      <c r="E22" s="302"/>
      <c r="F22" s="303"/>
      <c r="G22" s="303"/>
      <c r="H22" s="299"/>
      <c r="I22" s="299"/>
    </row>
    <row r="23" spans="1:10" s="298" customFormat="1" ht="16.5" x14ac:dyDescent="0.3">
      <c r="A23" s="301"/>
      <c r="B23" s="302" t="s">
        <v>442</v>
      </c>
      <c r="C23" s="302"/>
      <c r="D23" s="302"/>
      <c r="E23" s="303"/>
      <c r="F23" s="303"/>
      <c r="G23" s="303"/>
      <c r="H23" s="299"/>
      <c r="I23" s="299"/>
    </row>
    <row r="24" spans="1:10" s="298" customFormat="1" ht="34.5" customHeight="1" x14ac:dyDescent="0.3">
      <c r="A24" s="301"/>
      <c r="B24" s="390" t="s">
        <v>443</v>
      </c>
      <c r="C24" s="390"/>
      <c r="D24" s="390"/>
      <c r="E24" s="390"/>
      <c r="F24" s="390"/>
      <c r="G24" s="390"/>
      <c r="H24" s="390"/>
      <c r="I24" s="390"/>
      <c r="J24" s="390"/>
    </row>
    <row r="25" spans="1:10" s="298" customFormat="1" ht="16.5" x14ac:dyDescent="0.3">
      <c r="A25" s="301"/>
      <c r="B25" s="302" t="s">
        <v>444</v>
      </c>
      <c r="C25" s="305"/>
      <c r="D25" s="305"/>
      <c r="E25" s="305"/>
      <c r="F25" s="305"/>
      <c r="G25" s="305"/>
      <c r="H25" s="299"/>
      <c r="I25" s="299"/>
    </row>
    <row r="26" spans="1:10" s="298" customFormat="1" ht="16.5" x14ac:dyDescent="0.3">
      <c r="A26" s="301"/>
      <c r="B26" s="302"/>
      <c r="C26" s="305"/>
      <c r="D26" s="305"/>
      <c r="E26" s="305"/>
      <c r="F26" s="305"/>
      <c r="G26" s="305"/>
      <c r="H26" s="299"/>
      <c r="I26" s="299"/>
    </row>
    <row r="27" spans="1:10" s="298" customFormat="1" ht="16.5" x14ac:dyDescent="0.3">
      <c r="A27" s="301"/>
      <c r="B27" s="302" t="s">
        <v>445</v>
      </c>
      <c r="C27" s="302"/>
      <c r="D27" s="302"/>
      <c r="E27" s="302"/>
      <c r="F27" s="302"/>
      <c r="G27" s="302"/>
      <c r="H27" s="302"/>
      <c r="I27" s="299"/>
    </row>
    <row r="28" spans="1:10" s="298" customFormat="1" x14ac:dyDescent="0.2">
      <c r="A28" s="301"/>
      <c r="B28" s="306" t="s">
        <v>168</v>
      </c>
      <c r="F28" s="299"/>
      <c r="G28" s="299"/>
      <c r="H28" s="299"/>
      <c r="I28" s="299"/>
      <c r="J28" s="299"/>
    </row>
    <row r="29" spans="1:10" s="298" customFormat="1" x14ac:dyDescent="0.2">
      <c r="A29" s="301"/>
      <c r="B29" s="301"/>
      <c r="F29" s="299"/>
      <c r="G29" s="299"/>
      <c r="H29" s="299"/>
      <c r="I29" s="299"/>
      <c r="J29" s="299"/>
    </row>
    <row r="30" spans="1:10" s="298" customFormat="1" x14ac:dyDescent="0.2">
      <c r="A30" s="301"/>
      <c r="B30" s="301"/>
      <c r="C30" s="307" t="s">
        <v>446</v>
      </c>
      <c r="F30" s="299"/>
      <c r="G30" s="299"/>
      <c r="H30" s="308" t="s">
        <v>161</v>
      </c>
      <c r="I30" s="308" t="s">
        <v>162</v>
      </c>
      <c r="J30" s="308" t="s">
        <v>447</v>
      </c>
    </row>
    <row r="31" spans="1:10" s="298" customFormat="1" x14ac:dyDescent="0.2">
      <c r="A31" s="301"/>
      <c r="B31" s="301"/>
      <c r="C31" s="309"/>
      <c r="D31" s="309"/>
      <c r="E31" s="309"/>
      <c r="F31" s="310"/>
      <c r="G31" s="310"/>
      <c r="H31" s="311"/>
      <c r="I31" s="311"/>
      <c r="J31" s="311"/>
    </row>
    <row r="32" spans="1:10" s="298" customFormat="1" ht="15" customHeight="1" x14ac:dyDescent="0.2">
      <c r="A32" s="301"/>
      <c r="B32" s="301"/>
      <c r="C32" s="298" t="s">
        <v>448</v>
      </c>
      <c r="F32" s="299"/>
      <c r="G32" s="299"/>
      <c r="H32" s="299">
        <f>H82</f>
        <v>0</v>
      </c>
      <c r="I32" s="299">
        <f>I82</f>
        <v>0</v>
      </c>
      <c r="J32" s="299">
        <f>J82</f>
        <v>0</v>
      </c>
    </row>
    <row r="33" spans="1:10" s="298" customFormat="1" ht="15" customHeight="1" x14ac:dyDescent="0.2">
      <c r="A33" s="301"/>
      <c r="B33" s="301"/>
      <c r="C33" s="298" t="s">
        <v>449</v>
      </c>
      <c r="F33" s="299"/>
      <c r="G33" s="299"/>
      <c r="H33" s="299">
        <f>H90</f>
        <v>0</v>
      </c>
      <c r="I33" s="299">
        <f>I90</f>
        <v>0</v>
      </c>
      <c r="J33" s="299">
        <f>J90</f>
        <v>0</v>
      </c>
    </row>
    <row r="34" spans="1:10" s="298" customFormat="1" ht="15" customHeight="1" x14ac:dyDescent="0.2">
      <c r="A34" s="301"/>
      <c r="B34" s="301"/>
      <c r="C34" s="298" t="s">
        <v>450</v>
      </c>
      <c r="F34" s="299"/>
      <c r="G34" s="299"/>
      <c r="H34" s="299">
        <f>H100</f>
        <v>0</v>
      </c>
      <c r="I34" s="299">
        <f>I100</f>
        <v>0</v>
      </c>
      <c r="J34" s="299">
        <f>J100</f>
        <v>0</v>
      </c>
    </row>
    <row r="35" spans="1:10" s="298" customFormat="1" ht="15" customHeight="1" x14ac:dyDescent="0.2">
      <c r="A35" s="301"/>
      <c r="B35" s="301"/>
      <c r="C35" s="298" t="s">
        <v>451</v>
      </c>
      <c r="F35" s="299"/>
      <c r="G35" s="300"/>
      <c r="H35" s="299">
        <f>+H111</f>
        <v>0</v>
      </c>
      <c r="I35" s="299">
        <f>I111</f>
        <v>0</v>
      </c>
      <c r="J35" s="299">
        <f>J111</f>
        <v>0</v>
      </c>
    </row>
    <row r="36" spans="1:10" s="298" customFormat="1" ht="15" customHeight="1" x14ac:dyDescent="0.2">
      <c r="A36" s="301"/>
      <c r="B36" s="301"/>
      <c r="C36" s="298" t="s">
        <v>452</v>
      </c>
      <c r="F36" s="299"/>
      <c r="G36" s="299"/>
      <c r="H36" s="299">
        <f>H122</f>
        <v>0</v>
      </c>
      <c r="I36" s="299">
        <f>I122</f>
        <v>0</v>
      </c>
      <c r="J36" s="299">
        <f>J122</f>
        <v>0</v>
      </c>
    </row>
    <row r="37" spans="1:10" s="298" customFormat="1" ht="15" customHeight="1" x14ac:dyDescent="0.2">
      <c r="A37" s="301"/>
      <c r="B37" s="301"/>
      <c r="C37" s="298" t="s">
        <v>453</v>
      </c>
      <c r="F37" s="299"/>
      <c r="G37" s="299"/>
      <c r="H37" s="299">
        <f>H126</f>
        <v>0</v>
      </c>
      <c r="I37" s="299">
        <f>I126</f>
        <v>0</v>
      </c>
      <c r="J37" s="299">
        <f>J126</f>
        <v>0</v>
      </c>
    </row>
    <row r="38" spans="1:10" s="298" customFormat="1" ht="15" customHeight="1" x14ac:dyDescent="0.2">
      <c r="A38" s="301"/>
      <c r="B38" s="301"/>
      <c r="C38" s="298" t="s">
        <v>454</v>
      </c>
      <c r="F38" s="299"/>
      <c r="G38" s="299"/>
      <c r="H38" s="299">
        <f>H142</f>
        <v>0</v>
      </c>
      <c r="I38" s="299">
        <f>I142</f>
        <v>0</v>
      </c>
      <c r="J38" s="299">
        <f>J142</f>
        <v>0</v>
      </c>
    </row>
    <row r="39" spans="1:10" s="298" customFormat="1" ht="15" customHeight="1" x14ac:dyDescent="0.2">
      <c r="A39" s="301"/>
      <c r="B39" s="301"/>
      <c r="C39" s="298" t="s">
        <v>455</v>
      </c>
      <c r="F39" s="299"/>
      <c r="G39" s="299"/>
      <c r="H39" s="299">
        <f>H168</f>
        <v>0</v>
      </c>
      <c r="I39" s="299">
        <f>I168</f>
        <v>0</v>
      </c>
      <c r="J39" s="299">
        <f>J168</f>
        <v>0</v>
      </c>
    </row>
    <row r="40" spans="1:10" s="298" customFormat="1" ht="15" customHeight="1" x14ac:dyDescent="0.2">
      <c r="A40" s="301"/>
      <c r="B40" s="301"/>
      <c r="C40" s="298" t="s">
        <v>456</v>
      </c>
      <c r="F40" s="299"/>
      <c r="G40" s="299"/>
      <c r="H40" s="299">
        <f>H191</f>
        <v>0</v>
      </c>
      <c r="I40" s="299">
        <f>I191</f>
        <v>0</v>
      </c>
      <c r="J40" s="299">
        <f>J191</f>
        <v>0</v>
      </c>
    </row>
    <row r="41" spans="1:10" s="298" customFormat="1" ht="15" customHeight="1" x14ac:dyDescent="0.2">
      <c r="A41" s="301"/>
      <c r="B41" s="301"/>
      <c r="C41" s="298" t="s">
        <v>457</v>
      </c>
      <c r="F41" s="299"/>
      <c r="G41" s="299"/>
      <c r="H41" s="299">
        <f>H196</f>
        <v>0</v>
      </c>
      <c r="I41" s="299">
        <f>I196</f>
        <v>0</v>
      </c>
      <c r="J41" s="299">
        <f>J196</f>
        <v>0</v>
      </c>
    </row>
    <row r="42" spans="1:10" s="298" customFormat="1" ht="15" customHeight="1" x14ac:dyDescent="0.2">
      <c r="A42" s="301"/>
      <c r="B42" s="301"/>
      <c r="C42" s="298" t="s">
        <v>458</v>
      </c>
      <c r="F42" s="299"/>
      <c r="G42" s="299"/>
      <c r="H42" s="299">
        <f>H244</f>
        <v>0</v>
      </c>
      <c r="I42" s="299">
        <f>I244</f>
        <v>0</v>
      </c>
      <c r="J42" s="299">
        <f>J244</f>
        <v>0</v>
      </c>
    </row>
    <row r="43" spans="1:10" s="298" customFormat="1" ht="15" customHeight="1" x14ac:dyDescent="0.2">
      <c r="A43" s="301"/>
      <c r="B43" s="301"/>
      <c r="C43" s="298" t="s">
        <v>459</v>
      </c>
      <c r="F43" s="299"/>
      <c r="G43" s="299"/>
      <c r="H43" s="299">
        <f>H263</f>
        <v>0</v>
      </c>
      <c r="I43" s="299">
        <f>I263</f>
        <v>0</v>
      </c>
      <c r="J43" s="299">
        <f>J263</f>
        <v>0</v>
      </c>
    </row>
    <row r="44" spans="1:10" s="298" customFormat="1" ht="15" customHeight="1" x14ac:dyDescent="0.2">
      <c r="A44" s="301"/>
      <c r="B44" s="301"/>
      <c r="C44" s="298" t="s">
        <v>460</v>
      </c>
      <c r="F44" s="299"/>
      <c r="G44" s="299"/>
      <c r="H44" s="299">
        <f>H279</f>
        <v>0</v>
      </c>
      <c r="I44" s="299">
        <f>I279</f>
        <v>0</v>
      </c>
      <c r="J44" s="299">
        <f>J279</f>
        <v>0</v>
      </c>
    </row>
    <row r="45" spans="1:10" s="298" customFormat="1" x14ac:dyDescent="0.2">
      <c r="A45" s="301"/>
      <c r="B45" s="301"/>
      <c r="C45" s="298" t="s">
        <v>461</v>
      </c>
      <c r="F45" s="299"/>
      <c r="G45" s="299"/>
      <c r="H45" s="299">
        <f>+H292</f>
        <v>0</v>
      </c>
      <c r="I45" s="299">
        <f>+H293</f>
        <v>0</v>
      </c>
      <c r="J45" s="299">
        <f>H45+I45</f>
        <v>0</v>
      </c>
    </row>
    <row r="46" spans="1:10" s="298" customFormat="1" x14ac:dyDescent="0.2">
      <c r="A46" s="301"/>
      <c r="B46" s="301"/>
      <c r="C46" s="309"/>
      <c r="D46" s="309"/>
      <c r="E46" s="309"/>
      <c r="F46" s="310"/>
      <c r="G46" s="310"/>
      <c r="H46" s="310"/>
      <c r="I46" s="310"/>
      <c r="J46" s="310"/>
    </row>
    <row r="47" spans="1:10" s="298" customFormat="1" x14ac:dyDescent="0.2">
      <c r="A47" s="301"/>
      <c r="B47" s="301"/>
      <c r="C47" s="307" t="s">
        <v>181</v>
      </c>
      <c r="F47" s="299"/>
      <c r="G47" s="299"/>
      <c r="H47" s="283">
        <f>SUM(H32:H46)</f>
        <v>0</v>
      </c>
      <c r="I47" s="283">
        <f>SUM(I32:I46)</f>
        <v>0</v>
      </c>
      <c r="J47" s="283">
        <f>SUM(H47:I47)</f>
        <v>0</v>
      </c>
    </row>
    <row r="48" spans="1:10" s="298" customFormat="1" x14ac:dyDescent="0.2">
      <c r="A48" s="301"/>
      <c r="B48" s="301"/>
      <c r="F48" s="299"/>
      <c r="G48" s="299"/>
      <c r="H48" s="299"/>
      <c r="I48" s="299"/>
      <c r="J48" s="299"/>
    </row>
    <row r="49" spans="1:10" s="298" customFormat="1" x14ac:dyDescent="0.2">
      <c r="A49" s="312" t="s">
        <v>166</v>
      </c>
      <c r="B49" s="312"/>
      <c r="F49" s="299"/>
      <c r="G49" s="299"/>
      <c r="H49" s="299"/>
      <c r="I49" s="299"/>
      <c r="J49" s="313">
        <f>J1</f>
        <v>0</v>
      </c>
    </row>
    <row r="50" spans="1:10" s="298" customFormat="1" x14ac:dyDescent="0.2">
      <c r="A50" s="312" t="s">
        <v>167</v>
      </c>
      <c r="B50" s="312"/>
      <c r="F50" s="299"/>
      <c r="G50" s="299"/>
      <c r="H50" s="299"/>
      <c r="I50" s="299"/>
      <c r="J50" s="300"/>
    </row>
    <row r="51" spans="1:10" s="298" customFormat="1" x14ac:dyDescent="0.2">
      <c r="A51" s="312"/>
      <c r="B51" s="312"/>
      <c r="F51" s="299"/>
      <c r="G51" s="299"/>
      <c r="H51" s="299"/>
      <c r="I51" s="299"/>
      <c r="J51" s="300"/>
    </row>
    <row r="52" spans="1:10" s="298" customFormat="1" x14ac:dyDescent="0.2">
      <c r="A52" s="312"/>
      <c r="B52" s="312"/>
      <c r="F52" s="299"/>
      <c r="G52" s="299"/>
      <c r="H52" s="299"/>
      <c r="I52" s="299"/>
      <c r="J52" s="299"/>
    </row>
    <row r="53" spans="1:10" s="298" customFormat="1" x14ac:dyDescent="0.2">
      <c r="A53" s="312"/>
      <c r="B53" s="312"/>
      <c r="F53" s="299"/>
      <c r="G53" s="299"/>
      <c r="H53" s="299"/>
      <c r="I53" s="299"/>
      <c r="J53" s="299"/>
    </row>
    <row r="54" spans="1:10" s="298" customFormat="1" x14ac:dyDescent="0.2">
      <c r="A54" s="301"/>
      <c r="B54" s="301"/>
      <c r="F54" s="299"/>
      <c r="G54" s="299"/>
      <c r="H54" s="299"/>
      <c r="I54" s="299"/>
      <c r="J54" s="299"/>
    </row>
    <row r="55" spans="1:10" s="298" customFormat="1" x14ac:dyDescent="0.2">
      <c r="A55" s="301"/>
      <c r="B55" s="301"/>
      <c r="F55" s="299"/>
      <c r="G55" s="299"/>
      <c r="H55" s="299"/>
      <c r="I55" s="299"/>
      <c r="J55" s="299"/>
    </row>
    <row r="56" spans="1:10" s="298" customFormat="1" ht="20.25" x14ac:dyDescent="0.3">
      <c r="A56" s="391" t="s">
        <v>462</v>
      </c>
      <c r="B56" s="391"/>
      <c r="C56" s="391"/>
      <c r="D56" s="391"/>
      <c r="E56" s="391"/>
      <c r="F56" s="391"/>
      <c r="G56" s="391"/>
      <c r="H56" s="391"/>
      <c r="I56" s="391"/>
      <c r="J56" s="391"/>
    </row>
    <row r="57" spans="1:10" s="298" customFormat="1" x14ac:dyDescent="0.2"/>
    <row r="58" spans="1:10" s="298" customFormat="1" ht="18" x14ac:dyDescent="0.25">
      <c r="A58" s="392" t="s">
        <v>170</v>
      </c>
      <c r="B58" s="392"/>
      <c r="C58" s="392"/>
      <c r="D58" s="392"/>
      <c r="E58" s="392"/>
      <c r="F58" s="392"/>
      <c r="G58" s="392"/>
      <c r="H58" s="392"/>
      <c r="I58" s="392"/>
      <c r="J58" s="392"/>
    </row>
    <row r="59" spans="1:10" s="298" customFormat="1" ht="18" x14ac:dyDescent="0.25">
      <c r="A59" s="392" t="s">
        <v>171</v>
      </c>
      <c r="B59" s="392"/>
      <c r="C59" s="392"/>
      <c r="D59" s="392"/>
      <c r="E59" s="392"/>
      <c r="F59" s="392"/>
      <c r="G59" s="392"/>
      <c r="H59" s="392"/>
      <c r="I59" s="392"/>
      <c r="J59" s="392"/>
    </row>
    <row r="60" spans="1:10" s="298" customFormat="1" x14ac:dyDescent="0.2">
      <c r="A60" s="301"/>
      <c r="B60" s="301"/>
      <c r="F60" s="299"/>
      <c r="G60" s="299"/>
      <c r="H60" s="299"/>
      <c r="I60" s="299"/>
      <c r="J60" s="299"/>
    </row>
    <row r="61" spans="1:10" s="298" customFormat="1" ht="15.75" x14ac:dyDescent="0.25">
      <c r="A61" s="387" t="s">
        <v>463</v>
      </c>
      <c r="B61" s="387"/>
      <c r="C61" s="387"/>
      <c r="D61" s="387"/>
      <c r="E61" s="387"/>
      <c r="F61" s="387"/>
      <c r="G61" s="387"/>
      <c r="H61" s="387"/>
      <c r="I61" s="387"/>
      <c r="J61" s="387"/>
    </row>
    <row r="62" spans="1:10" s="298" customFormat="1" x14ac:dyDescent="0.2">
      <c r="A62" s="301"/>
      <c r="B62" s="301"/>
      <c r="F62" s="299"/>
      <c r="G62" s="299"/>
      <c r="H62" s="299"/>
      <c r="I62" s="299"/>
      <c r="J62" s="299"/>
    </row>
    <row r="63" spans="1:10" s="298" customFormat="1" ht="15.75" x14ac:dyDescent="0.25">
      <c r="A63" s="388"/>
      <c r="B63" s="388"/>
      <c r="C63" s="388"/>
      <c r="D63" s="388"/>
      <c r="E63" s="388"/>
      <c r="F63" s="388"/>
      <c r="G63" s="388"/>
      <c r="H63" s="388"/>
      <c r="I63" s="388"/>
      <c r="J63" s="388"/>
    </row>
    <row r="64" spans="1:10" s="298" customFormat="1" x14ac:dyDescent="0.2">
      <c r="A64" s="301"/>
      <c r="B64" s="301"/>
      <c r="F64" s="299"/>
      <c r="G64" s="299"/>
      <c r="H64" s="299"/>
      <c r="I64" s="299"/>
      <c r="J64" s="299"/>
    </row>
    <row r="65" spans="1:10" s="298" customFormat="1" x14ac:dyDescent="0.2">
      <c r="A65" s="301"/>
      <c r="B65" s="301"/>
      <c r="F65" s="299"/>
      <c r="G65" s="299"/>
      <c r="H65" s="299"/>
      <c r="I65" s="299"/>
      <c r="J65" s="299"/>
    </row>
    <row r="66" spans="1:10" s="298" customFormat="1" x14ac:dyDescent="0.2">
      <c r="A66" s="301"/>
      <c r="B66" s="301"/>
      <c r="F66" s="299"/>
      <c r="G66" s="299"/>
      <c r="H66" s="299"/>
      <c r="I66" s="299"/>
      <c r="J66" s="299"/>
    </row>
    <row r="67" spans="1:10" s="298" customFormat="1" x14ac:dyDescent="0.2">
      <c r="A67" s="301"/>
      <c r="B67" s="301"/>
      <c r="F67" s="299"/>
      <c r="G67" s="299"/>
      <c r="H67" s="299"/>
      <c r="I67" s="299"/>
      <c r="J67" s="299"/>
    </row>
    <row r="68" spans="1:10" s="298" customFormat="1" x14ac:dyDescent="0.2">
      <c r="A68" s="301"/>
      <c r="B68" s="301"/>
      <c r="F68" s="299"/>
      <c r="G68" s="299"/>
      <c r="H68" s="299"/>
      <c r="I68" s="299"/>
      <c r="J68" s="299"/>
    </row>
    <row r="69" spans="1:10" s="298" customFormat="1" x14ac:dyDescent="0.2">
      <c r="A69" s="301"/>
      <c r="B69" s="301"/>
      <c r="F69" s="299"/>
      <c r="G69" s="299"/>
      <c r="H69" s="299"/>
      <c r="I69" s="299"/>
      <c r="J69" s="299"/>
    </row>
    <row r="70" spans="1:10" s="298" customFormat="1" x14ac:dyDescent="0.2">
      <c r="A70" s="301"/>
      <c r="B70" s="301"/>
      <c r="F70" s="299"/>
      <c r="G70" s="299"/>
      <c r="H70" s="299"/>
      <c r="I70" s="299"/>
      <c r="J70" s="299"/>
    </row>
    <row r="71" spans="1:10" ht="25.5" x14ac:dyDescent="0.25">
      <c r="A71" s="314" t="s">
        <v>0</v>
      </c>
      <c r="B71" s="315" t="s">
        <v>1</v>
      </c>
      <c r="C71" s="316" t="s">
        <v>464</v>
      </c>
      <c r="D71" s="317" t="s">
        <v>3</v>
      </c>
      <c r="E71" s="317" t="s">
        <v>465</v>
      </c>
      <c r="F71" s="318" t="s">
        <v>5</v>
      </c>
      <c r="G71" s="318" t="s">
        <v>6</v>
      </c>
      <c r="H71" s="318" t="s">
        <v>7</v>
      </c>
      <c r="I71" s="318" t="s">
        <v>466</v>
      </c>
      <c r="J71" s="318" t="s">
        <v>467</v>
      </c>
    </row>
    <row r="73" spans="1:10" x14ac:dyDescent="0.25">
      <c r="C73" s="322" t="s">
        <v>448</v>
      </c>
    </row>
    <row r="75" spans="1:10" ht="63.75" x14ac:dyDescent="0.25">
      <c r="C75" s="324" t="s">
        <v>468</v>
      </c>
    </row>
    <row r="78" spans="1:10" ht="38.25" x14ac:dyDescent="0.25">
      <c r="A78" s="320">
        <v>15</v>
      </c>
      <c r="B78" s="324" t="s">
        <v>469</v>
      </c>
      <c r="C78" s="324" t="s">
        <v>470</v>
      </c>
      <c r="D78" s="319">
        <v>1</v>
      </c>
      <c r="E78" s="319" t="s">
        <v>471</v>
      </c>
      <c r="H78" s="323">
        <f>ROUND(D78*F78,)</f>
        <v>0</v>
      </c>
      <c r="I78" s="323">
        <f>ROUND(D78*G78,)</f>
        <v>0</v>
      </c>
      <c r="J78" s="323">
        <f>H78+I78</f>
        <v>0</v>
      </c>
    </row>
    <row r="80" spans="1:10" ht="38.25" x14ac:dyDescent="0.25">
      <c r="A80" s="320">
        <v>16</v>
      </c>
      <c r="B80" s="324" t="s">
        <v>472</v>
      </c>
      <c r="C80" s="324" t="s">
        <v>473</v>
      </c>
      <c r="D80" s="319">
        <v>1</v>
      </c>
      <c r="E80" s="319" t="s">
        <v>471</v>
      </c>
      <c r="H80" s="323">
        <f>ROUND(D80*F80,)</f>
        <v>0</v>
      </c>
      <c r="I80" s="323">
        <f>ROUND(D80*G80,)</f>
        <v>0</v>
      </c>
      <c r="J80" s="323">
        <f>H80+I80</f>
        <v>0</v>
      </c>
    </row>
    <row r="81" spans="1:10" x14ac:dyDescent="0.25">
      <c r="A81" s="325"/>
      <c r="B81" s="326"/>
      <c r="C81" s="327"/>
      <c r="D81" s="328"/>
      <c r="E81" s="328"/>
      <c r="F81" s="329"/>
      <c r="G81" s="329"/>
      <c r="H81" s="329"/>
      <c r="I81" s="329"/>
      <c r="J81" s="329"/>
    </row>
    <row r="82" spans="1:10" x14ac:dyDescent="0.25">
      <c r="C82" s="324" t="s">
        <v>474</v>
      </c>
      <c r="H82" s="330"/>
      <c r="I82" s="330"/>
      <c r="J82" s="330">
        <f>H82+I82</f>
        <v>0</v>
      </c>
    </row>
    <row r="84" spans="1:10" x14ac:dyDescent="0.25">
      <c r="C84" s="322" t="s">
        <v>449</v>
      </c>
    </row>
    <row r="86" spans="1:10" ht="38.25" x14ac:dyDescent="0.25">
      <c r="A86" s="320">
        <v>1</v>
      </c>
      <c r="B86" s="324" t="s">
        <v>475</v>
      </c>
      <c r="C86" s="324" t="s">
        <v>476</v>
      </c>
      <c r="D86" s="319">
        <v>570.9</v>
      </c>
      <c r="E86" s="319" t="s">
        <v>477</v>
      </c>
      <c r="H86" s="323">
        <f>ROUND(D86*F86,)</f>
        <v>0</v>
      </c>
      <c r="I86" s="323">
        <f>ROUND(D86*G86,)</f>
        <v>0</v>
      </c>
      <c r="J86" s="323">
        <f>H86+I86</f>
        <v>0</v>
      </c>
    </row>
    <row r="88" spans="1:10" ht="51" x14ac:dyDescent="0.25">
      <c r="A88" s="320">
        <v>2</v>
      </c>
      <c r="B88" s="327" t="s">
        <v>478</v>
      </c>
      <c r="C88" s="327" t="s">
        <v>479</v>
      </c>
      <c r="D88" s="328">
        <v>1</v>
      </c>
      <c r="E88" s="328" t="s">
        <v>471</v>
      </c>
      <c r="F88" s="329"/>
      <c r="G88" s="329"/>
      <c r="H88" s="329"/>
      <c r="I88" s="329">
        <f>ROUND(D88*G88,)</f>
        <v>0</v>
      </c>
      <c r="J88" s="329">
        <f>H88+I88</f>
        <v>0</v>
      </c>
    </row>
    <row r="89" spans="1:10" x14ac:dyDescent="0.25">
      <c r="A89" s="325"/>
      <c r="B89" s="326"/>
      <c r="C89" s="327"/>
      <c r="D89" s="328"/>
      <c r="E89" s="328"/>
      <c r="F89" s="329"/>
      <c r="G89" s="329"/>
      <c r="H89" s="329"/>
      <c r="I89" s="329"/>
      <c r="J89" s="329"/>
    </row>
    <row r="90" spans="1:10" x14ac:dyDescent="0.25">
      <c r="C90" s="324" t="s">
        <v>480</v>
      </c>
      <c r="H90" s="330">
        <f>SUM(H84:H89)</f>
        <v>0</v>
      </c>
      <c r="I90" s="330">
        <f>SUM(I84:I89)</f>
        <v>0</v>
      </c>
      <c r="J90" s="330">
        <f>SUM(J84:J89)</f>
        <v>0</v>
      </c>
    </row>
    <row r="92" spans="1:10" x14ac:dyDescent="0.25">
      <c r="C92" s="322" t="s">
        <v>450</v>
      </c>
    </row>
    <row r="94" spans="1:10" ht="51" x14ac:dyDescent="0.25">
      <c r="A94" s="320">
        <v>1</v>
      </c>
      <c r="B94" s="324" t="s">
        <v>481</v>
      </c>
      <c r="C94" s="324" t="s">
        <v>482</v>
      </c>
      <c r="D94" s="319">
        <v>6.28</v>
      </c>
      <c r="E94" s="319" t="s">
        <v>483</v>
      </c>
      <c r="H94" s="323">
        <f>ROUND(D94*F94,)</f>
        <v>0</v>
      </c>
      <c r="I94" s="323">
        <v>0</v>
      </c>
      <c r="J94" s="323">
        <f>H94+I94</f>
        <v>0</v>
      </c>
    </row>
    <row r="96" spans="1:10" ht="38.25" x14ac:dyDescent="0.25">
      <c r="A96" s="320">
        <v>2</v>
      </c>
      <c r="B96" s="324" t="s">
        <v>484</v>
      </c>
      <c r="C96" s="324" t="s">
        <v>485</v>
      </c>
      <c r="D96" s="319">
        <v>37.68</v>
      </c>
      <c r="E96" s="319" t="s">
        <v>483</v>
      </c>
      <c r="H96" s="323">
        <f>ROUND(D96*F96,)</f>
        <v>0</v>
      </c>
      <c r="I96" s="323">
        <v>0</v>
      </c>
      <c r="J96" s="323">
        <f>H96+I96</f>
        <v>0</v>
      </c>
    </row>
    <row r="98" spans="1:10" ht="25.5" x14ac:dyDescent="0.25">
      <c r="A98" s="320">
        <v>3</v>
      </c>
      <c r="B98" s="324" t="s">
        <v>486</v>
      </c>
      <c r="C98" s="324" t="s">
        <v>487</v>
      </c>
      <c r="D98" s="319">
        <v>188.42</v>
      </c>
      <c r="E98" s="319" t="s">
        <v>477</v>
      </c>
      <c r="H98" s="323">
        <f>ROUND(D98*F98,)</f>
        <v>0</v>
      </c>
      <c r="I98" s="323">
        <v>0</v>
      </c>
      <c r="J98" s="323">
        <f>H98+I98</f>
        <v>0</v>
      </c>
    </row>
    <row r="99" spans="1:10" x14ac:dyDescent="0.25">
      <c r="A99" s="325"/>
      <c r="B99" s="326"/>
      <c r="C99" s="327"/>
      <c r="D99" s="328"/>
      <c r="E99" s="328"/>
      <c r="F99" s="329"/>
      <c r="G99" s="329"/>
      <c r="H99" s="329"/>
      <c r="I99" s="329"/>
      <c r="J99" s="329"/>
    </row>
    <row r="100" spans="1:10" x14ac:dyDescent="0.25">
      <c r="C100" s="324" t="s">
        <v>488</v>
      </c>
      <c r="H100" s="330">
        <f>SUM(H92:H99)</f>
        <v>0</v>
      </c>
      <c r="I100" s="330">
        <f>SUM(I92:I99)</f>
        <v>0</v>
      </c>
      <c r="J100" s="330">
        <f>SUM(J92:J99)</f>
        <v>0</v>
      </c>
    </row>
    <row r="102" spans="1:10" x14ac:dyDescent="0.25">
      <c r="C102" s="322" t="s">
        <v>451</v>
      </c>
    </row>
    <row r="103" spans="1:10" ht="38.25" x14ac:dyDescent="0.25">
      <c r="A103" s="320">
        <v>1</v>
      </c>
      <c r="B103" s="324" t="s">
        <v>489</v>
      </c>
      <c r="C103" s="324" t="s">
        <v>490</v>
      </c>
      <c r="D103" s="319">
        <v>1.5129999999999999</v>
      </c>
      <c r="E103" s="319" t="s">
        <v>491</v>
      </c>
      <c r="H103" s="323">
        <f>ROUND(D103*F103,)</f>
        <v>0</v>
      </c>
      <c r="I103" s="323">
        <f>ROUND(D103*G103,)</f>
        <v>0</v>
      </c>
      <c r="J103" s="323">
        <f>H103+I103</f>
        <v>0</v>
      </c>
    </row>
    <row r="104" spans="1:10" x14ac:dyDescent="0.25">
      <c r="B104" s="324"/>
    </row>
    <row r="105" spans="1:10" ht="76.5" x14ac:dyDescent="0.25">
      <c r="A105" s="320">
        <v>2</v>
      </c>
      <c r="B105" s="331" t="s">
        <v>492</v>
      </c>
      <c r="C105" s="331" t="s">
        <v>493</v>
      </c>
      <c r="D105" s="332">
        <v>900.9</v>
      </c>
      <c r="E105" s="332" t="s">
        <v>477</v>
      </c>
      <c r="F105" s="333"/>
      <c r="G105" s="333"/>
      <c r="H105" s="333">
        <f>ROUND(D105*F105,)</f>
        <v>0</v>
      </c>
      <c r="I105" s="333">
        <f>ROUND(D105*G105,)</f>
        <v>0</v>
      </c>
      <c r="J105" s="333">
        <f>H105+I105</f>
        <v>0</v>
      </c>
    </row>
    <row r="107" spans="1:10" ht="89.25" x14ac:dyDescent="0.25">
      <c r="A107" s="320">
        <v>5</v>
      </c>
      <c r="B107" s="324" t="s">
        <v>494</v>
      </c>
      <c r="C107" s="324" t="s">
        <v>495</v>
      </c>
      <c r="D107" s="319">
        <v>63</v>
      </c>
      <c r="E107" s="319" t="s">
        <v>483</v>
      </c>
      <c r="H107" s="323">
        <f>ROUND(D107*F107,)</f>
        <v>0</v>
      </c>
      <c r="I107" s="323">
        <f>ROUND(D107*G107,)</f>
        <v>0</v>
      </c>
      <c r="J107" s="323">
        <f>H107+I107</f>
        <v>0</v>
      </c>
    </row>
    <row r="108" spans="1:10" x14ac:dyDescent="0.25">
      <c r="B108" s="324"/>
    </row>
    <row r="109" spans="1:10" ht="89.25" x14ac:dyDescent="0.25">
      <c r="A109" s="320">
        <v>5</v>
      </c>
      <c r="B109" s="327" t="s">
        <v>494</v>
      </c>
      <c r="C109" s="327" t="s">
        <v>496</v>
      </c>
      <c r="D109" s="328">
        <v>185</v>
      </c>
      <c r="E109" s="328" t="s">
        <v>483</v>
      </c>
      <c r="F109" s="329"/>
      <c r="G109" s="329"/>
      <c r="H109" s="329">
        <f>ROUND(D109*F109,)</f>
        <v>0</v>
      </c>
      <c r="I109" s="329">
        <f>ROUND(D109*G109,)</f>
        <v>0</v>
      </c>
      <c r="J109" s="329">
        <f>H109+I109</f>
        <v>0</v>
      </c>
    </row>
    <row r="110" spans="1:10" x14ac:dyDescent="0.25">
      <c r="B110" s="324"/>
    </row>
    <row r="111" spans="1:10" x14ac:dyDescent="0.25">
      <c r="C111" s="324" t="s">
        <v>497</v>
      </c>
      <c r="H111" s="330">
        <f>SUM(H102:H109)</f>
        <v>0</v>
      </c>
      <c r="I111" s="330">
        <f>SUM(I102:I109)</f>
        <v>0</v>
      </c>
      <c r="J111" s="330">
        <f>SUM(H111:I111)</f>
        <v>0</v>
      </c>
    </row>
    <row r="113" spans="1:10" x14ac:dyDescent="0.25">
      <c r="C113" s="322" t="s">
        <v>452</v>
      </c>
    </row>
    <row r="114" spans="1:10" ht="63.75" x14ac:dyDescent="0.25">
      <c r="A114" s="320">
        <v>4</v>
      </c>
      <c r="B114" s="324" t="s">
        <v>498</v>
      </c>
      <c r="C114" s="324" t="s">
        <v>499</v>
      </c>
      <c r="D114" s="319">
        <v>285.89999999999998</v>
      </c>
      <c r="E114" s="319" t="s">
        <v>477</v>
      </c>
      <c r="H114" s="323">
        <f>ROUND(D114*F114,)</f>
        <v>0</v>
      </c>
      <c r="I114" s="323">
        <f>ROUND(D114*G114,)</f>
        <v>0</v>
      </c>
      <c r="J114" s="323">
        <f>H114+I114</f>
        <v>0</v>
      </c>
    </row>
    <row r="116" spans="1:10" ht="76.5" x14ac:dyDescent="0.25">
      <c r="A116" s="320">
        <v>5</v>
      </c>
      <c r="B116" s="324" t="s">
        <v>498</v>
      </c>
      <c r="C116" s="324" t="s">
        <v>500</v>
      </c>
      <c r="D116" s="319">
        <v>716.6</v>
      </c>
      <c r="E116" s="319" t="s">
        <v>477</v>
      </c>
      <c r="H116" s="323">
        <f>ROUND(D116*F116,)</f>
        <v>0</v>
      </c>
      <c r="I116" s="323">
        <f>ROUND(D116*G116,)</f>
        <v>0</v>
      </c>
      <c r="J116" s="323">
        <f>H116+I116</f>
        <v>0</v>
      </c>
    </row>
    <row r="118" spans="1:10" ht="63.75" x14ac:dyDescent="0.25">
      <c r="A118" s="320">
        <v>6</v>
      </c>
      <c r="B118" s="324" t="s">
        <v>498</v>
      </c>
      <c r="C118" s="324" t="s">
        <v>501</v>
      </c>
      <c r="D118" s="319">
        <v>40.92</v>
      </c>
      <c r="E118" s="319" t="s">
        <v>477</v>
      </c>
      <c r="H118" s="323">
        <f>ROUND(D118*F118,)</f>
        <v>0</v>
      </c>
      <c r="I118" s="323">
        <f>ROUND(D118*G118,)</f>
        <v>0</v>
      </c>
      <c r="J118" s="323">
        <f>H118+I118</f>
        <v>0</v>
      </c>
    </row>
    <row r="120" spans="1:10" ht="76.5" x14ac:dyDescent="0.25">
      <c r="A120" s="320">
        <v>7</v>
      </c>
      <c r="B120" s="324" t="s">
        <v>498</v>
      </c>
      <c r="C120" s="324" t="s">
        <v>502</v>
      </c>
      <c r="D120" s="319">
        <v>9.3000000000000007</v>
      </c>
      <c r="E120" s="319" t="s">
        <v>477</v>
      </c>
      <c r="H120" s="323">
        <f>ROUND(D120*F120,)</f>
        <v>0</v>
      </c>
      <c r="I120" s="323">
        <f>ROUND(D120*G120,)</f>
        <v>0</v>
      </c>
      <c r="J120" s="323">
        <f>H120+I120</f>
        <v>0</v>
      </c>
    </row>
    <row r="121" spans="1:10" x14ac:dyDescent="0.25">
      <c r="A121" s="325"/>
      <c r="B121" s="326"/>
      <c r="C121" s="327"/>
      <c r="D121" s="328"/>
      <c r="E121" s="328"/>
      <c r="F121" s="329"/>
      <c r="G121" s="329"/>
      <c r="H121" s="329"/>
      <c r="I121" s="329"/>
      <c r="J121" s="329"/>
    </row>
    <row r="122" spans="1:10" x14ac:dyDescent="0.25">
      <c r="C122" s="324" t="s">
        <v>503</v>
      </c>
      <c r="H122" s="330">
        <f>SUM(H113:H121)</f>
        <v>0</v>
      </c>
      <c r="I122" s="330">
        <f>SUM(I113:I121)</f>
        <v>0</v>
      </c>
      <c r="J122" s="330">
        <f>SUM(J113:J121)</f>
        <v>0</v>
      </c>
    </row>
    <row r="124" spans="1:10" x14ac:dyDescent="0.25">
      <c r="C124" s="322" t="s">
        <v>453</v>
      </c>
    </row>
    <row r="126" spans="1:10" x14ac:dyDescent="0.25">
      <c r="C126" s="324" t="s">
        <v>504</v>
      </c>
      <c r="H126" s="330">
        <f>SUM(H124:H125)</f>
        <v>0</v>
      </c>
      <c r="I126" s="330">
        <f>SUM(I124:I125)</f>
        <v>0</v>
      </c>
      <c r="J126" s="330">
        <f>SUM(J124:J125)</f>
        <v>0</v>
      </c>
    </row>
    <row r="128" spans="1:10" x14ac:dyDescent="0.25">
      <c r="C128" s="322" t="s">
        <v>454</v>
      </c>
    </row>
    <row r="130" spans="1:10" ht="25.5" x14ac:dyDescent="0.25">
      <c r="A130" s="320">
        <v>1</v>
      </c>
      <c r="B130" s="324" t="s">
        <v>505</v>
      </c>
      <c r="C130" s="324" t="s">
        <v>506</v>
      </c>
      <c r="D130" s="319">
        <v>196.66</v>
      </c>
      <c r="E130" s="319" t="s">
        <v>477</v>
      </c>
      <c r="H130" s="323">
        <f>ROUND(D130*F130,)</f>
        <v>0</v>
      </c>
      <c r="I130" s="323">
        <f>ROUND(D130*G130,)</f>
        <v>0</v>
      </c>
      <c r="J130" s="323">
        <f>H130+I130</f>
        <v>0</v>
      </c>
    </row>
    <row r="132" spans="1:10" ht="102" x14ac:dyDescent="0.25">
      <c r="A132" s="320">
        <v>2</v>
      </c>
      <c r="B132" s="324" t="s">
        <v>507</v>
      </c>
      <c r="C132" s="324" t="s">
        <v>508</v>
      </c>
      <c r="D132" s="319">
        <v>545.48</v>
      </c>
      <c r="E132" s="319" t="s">
        <v>477</v>
      </c>
      <c r="H132" s="323">
        <f>ROUND(D132*F132,)</f>
        <v>0</v>
      </c>
      <c r="I132" s="323">
        <f>ROUND(D132*G132,)</f>
        <v>0</v>
      </c>
      <c r="J132" s="323">
        <f>H132+I132</f>
        <v>0</v>
      </c>
    </row>
    <row r="134" spans="1:10" ht="102" x14ac:dyDescent="0.25">
      <c r="A134" s="320">
        <v>3</v>
      </c>
      <c r="B134" s="324" t="s">
        <v>507</v>
      </c>
      <c r="C134" s="324" t="s">
        <v>509</v>
      </c>
      <c r="D134" s="319">
        <v>456.9</v>
      </c>
      <c r="E134" s="319" t="s">
        <v>477</v>
      </c>
      <c r="H134" s="323">
        <f>ROUND(D134*F134,)</f>
        <v>0</v>
      </c>
      <c r="I134" s="323">
        <f>ROUND(D134*G134,)</f>
        <v>0</v>
      </c>
      <c r="J134" s="323">
        <f>H134+I134</f>
        <v>0</v>
      </c>
    </row>
    <row r="136" spans="1:10" ht="63.75" x14ac:dyDescent="0.25">
      <c r="A136" s="320">
        <v>6</v>
      </c>
      <c r="B136" s="324" t="s">
        <v>510</v>
      </c>
      <c r="C136" s="324" t="s">
        <v>511</v>
      </c>
      <c r="D136" s="319">
        <v>196.66</v>
      </c>
      <c r="E136" s="319" t="s">
        <v>477</v>
      </c>
      <c r="H136" s="323">
        <f>ROUND(D136*F136,)</f>
        <v>0</v>
      </c>
      <c r="I136" s="323">
        <f>ROUND(D136*G136,)</f>
        <v>0</v>
      </c>
      <c r="J136" s="323">
        <f>H136+I136</f>
        <v>0</v>
      </c>
    </row>
    <row r="138" spans="1:10" ht="51" x14ac:dyDescent="0.25">
      <c r="A138" s="320">
        <v>7</v>
      </c>
      <c r="B138" s="324" t="s">
        <v>512</v>
      </c>
      <c r="C138" s="324" t="s">
        <v>513</v>
      </c>
      <c r="D138" s="319">
        <v>145.66</v>
      </c>
      <c r="E138" s="319" t="s">
        <v>222</v>
      </c>
      <c r="H138" s="323">
        <f>ROUND(D138*F138,)</f>
        <v>0</v>
      </c>
      <c r="I138" s="323">
        <f>ROUND(D138*G138,)</f>
        <v>0</v>
      </c>
      <c r="J138" s="323">
        <f>H138+I138</f>
        <v>0</v>
      </c>
    </row>
    <row r="140" spans="1:10" ht="38.25" x14ac:dyDescent="0.25">
      <c r="A140" s="320">
        <v>8</v>
      </c>
      <c r="B140" s="324" t="s">
        <v>514</v>
      </c>
      <c r="C140" s="324" t="s">
        <v>515</v>
      </c>
      <c r="D140" s="319">
        <v>600</v>
      </c>
      <c r="E140" s="319" t="s">
        <v>222</v>
      </c>
      <c r="H140" s="323">
        <f>ROUND(D140*F140,)</f>
        <v>0</v>
      </c>
      <c r="I140" s="323">
        <f>ROUND(D140*G140,)</f>
        <v>0</v>
      </c>
      <c r="J140" s="323">
        <f>H140+I140</f>
        <v>0</v>
      </c>
    </row>
    <row r="141" spans="1:10" x14ac:dyDescent="0.25">
      <c r="A141" s="325"/>
      <c r="B141" s="326"/>
      <c r="C141" s="327"/>
      <c r="D141" s="328"/>
      <c r="E141" s="328"/>
      <c r="F141" s="329"/>
      <c r="G141" s="329"/>
      <c r="H141" s="329"/>
      <c r="I141" s="329"/>
      <c r="J141" s="329"/>
    </row>
    <row r="142" spans="1:10" x14ac:dyDescent="0.25">
      <c r="C142" s="324" t="s">
        <v>516</v>
      </c>
      <c r="H142" s="330">
        <f>SUM(H128:H141)</f>
        <v>0</v>
      </c>
      <c r="I142" s="330">
        <f>SUM(I128:I141)</f>
        <v>0</v>
      </c>
      <c r="J142" s="330">
        <f>SUM(H142:I142)</f>
        <v>0</v>
      </c>
    </row>
    <row r="144" spans="1:10" x14ac:dyDescent="0.25">
      <c r="C144" s="322" t="s">
        <v>455</v>
      </c>
    </row>
    <row r="146" spans="1:10" ht="89.25" x14ac:dyDescent="0.25">
      <c r="A146" s="320">
        <v>1</v>
      </c>
      <c r="B146" s="324" t="s">
        <v>517</v>
      </c>
      <c r="C146" s="324" t="s">
        <v>518</v>
      </c>
      <c r="D146" s="319">
        <v>13.86</v>
      </c>
      <c r="E146" s="319" t="s">
        <v>477</v>
      </c>
      <c r="H146" s="323">
        <f>ROUND(D146*F146,)</f>
        <v>0</v>
      </c>
      <c r="I146" s="323">
        <f>ROUND(D146*G146,)</f>
        <v>0</v>
      </c>
      <c r="J146" s="323">
        <f>H146+I146</f>
        <v>0</v>
      </c>
    </row>
    <row r="148" spans="1:10" ht="89.25" x14ac:dyDescent="0.25">
      <c r="A148" s="320">
        <v>2</v>
      </c>
      <c r="B148" s="324" t="s">
        <v>519</v>
      </c>
      <c r="C148" s="324" t="s">
        <v>520</v>
      </c>
      <c r="D148" s="319">
        <v>421</v>
      </c>
      <c r="E148" s="319" t="s">
        <v>477</v>
      </c>
      <c r="H148" s="323">
        <f>ROUND(D148*F148,)</f>
        <v>0</v>
      </c>
      <c r="I148" s="323">
        <f>ROUND(D148*G148,)</f>
        <v>0</v>
      </c>
      <c r="J148" s="323">
        <f>H148+I148</f>
        <v>0</v>
      </c>
    </row>
    <row r="150" spans="1:10" ht="76.5" x14ac:dyDescent="0.25">
      <c r="A150" s="320">
        <v>3</v>
      </c>
      <c r="B150" s="324" t="s">
        <v>519</v>
      </c>
      <c r="C150" s="324" t="s">
        <v>521</v>
      </c>
      <c r="D150" s="319">
        <v>150</v>
      </c>
      <c r="E150" s="319" t="s">
        <v>477</v>
      </c>
      <c r="H150" s="323">
        <f>ROUND(D150*F150,)</f>
        <v>0</v>
      </c>
      <c r="I150" s="323">
        <f>ROUND(D150*G150,)</f>
        <v>0</v>
      </c>
      <c r="J150" s="323">
        <f>H150+I150</f>
        <v>0</v>
      </c>
    </row>
    <row r="152" spans="1:10" ht="76.5" x14ac:dyDescent="0.25">
      <c r="A152" s="320">
        <v>4</v>
      </c>
      <c r="B152" s="324" t="s">
        <v>522</v>
      </c>
      <c r="C152" s="324" t="s">
        <v>523</v>
      </c>
      <c r="D152" s="319">
        <v>13.88</v>
      </c>
      <c r="E152" s="319" t="s">
        <v>477</v>
      </c>
      <c r="H152" s="323">
        <f>ROUND(D152*F152,)</f>
        <v>0</v>
      </c>
      <c r="I152" s="323">
        <f>ROUND(D152*G152,)</f>
        <v>0</v>
      </c>
      <c r="J152" s="323">
        <f>H152+I152</f>
        <v>0</v>
      </c>
    </row>
    <row r="154" spans="1:10" ht="76.5" x14ac:dyDescent="0.25">
      <c r="A154" s="320">
        <v>5</v>
      </c>
      <c r="B154" s="324" t="s">
        <v>522</v>
      </c>
      <c r="C154" s="324" t="s">
        <v>524</v>
      </c>
      <c r="D154" s="319">
        <v>4.99</v>
      </c>
      <c r="E154" s="319" t="s">
        <v>477</v>
      </c>
      <c r="H154" s="323">
        <f>ROUND(D154*F154,)</f>
        <v>0</v>
      </c>
      <c r="I154" s="323">
        <f>ROUND(D154*G154,)</f>
        <v>0</v>
      </c>
      <c r="J154" s="323">
        <f>H154+I154</f>
        <v>0</v>
      </c>
    </row>
    <row r="156" spans="1:10" ht="51" x14ac:dyDescent="0.25">
      <c r="A156" s="320">
        <v>6</v>
      </c>
      <c r="B156" s="324" t="s">
        <v>525</v>
      </c>
      <c r="C156" s="324" t="s">
        <v>526</v>
      </c>
      <c r="D156" s="319">
        <v>1</v>
      </c>
      <c r="E156" s="319" t="s">
        <v>527</v>
      </c>
      <c r="H156" s="323">
        <f>ROUND(D156*F156,)</f>
        <v>0</v>
      </c>
      <c r="I156" s="323">
        <f>ROUND(D156*G156,)</f>
        <v>0</v>
      </c>
      <c r="J156" s="323">
        <f>H156+I156</f>
        <v>0</v>
      </c>
    </row>
    <row r="158" spans="1:10" ht="51" x14ac:dyDescent="0.25">
      <c r="A158" s="320">
        <v>7</v>
      </c>
      <c r="B158" s="324" t="s">
        <v>528</v>
      </c>
      <c r="C158" s="324" t="s">
        <v>529</v>
      </c>
      <c r="D158" s="319">
        <v>1</v>
      </c>
      <c r="E158" s="319" t="s">
        <v>527</v>
      </c>
      <c r="H158" s="323">
        <f>ROUND(D158*F158,)</f>
        <v>0</v>
      </c>
      <c r="I158" s="323">
        <f>ROUND(D158*G158,)</f>
        <v>0</v>
      </c>
      <c r="J158" s="323">
        <f>H158+I158</f>
        <v>0</v>
      </c>
    </row>
    <row r="160" spans="1:10" ht="51" x14ac:dyDescent="0.25">
      <c r="A160" s="320">
        <v>8</v>
      </c>
      <c r="B160" s="324" t="s">
        <v>530</v>
      </c>
      <c r="C160" s="324" t="s">
        <v>531</v>
      </c>
      <c r="D160" s="319">
        <v>22.01</v>
      </c>
      <c r="E160" s="319" t="s">
        <v>477</v>
      </c>
      <c r="H160" s="323">
        <f>ROUND(D160*F160,)</f>
        <v>0</v>
      </c>
      <c r="I160" s="323">
        <f>ROUND(D160*G160,)</f>
        <v>0</v>
      </c>
      <c r="J160" s="323">
        <f>H160+I160</f>
        <v>0</v>
      </c>
    </row>
    <row r="162" spans="1:10" ht="63.75" x14ac:dyDescent="0.25">
      <c r="A162" s="320">
        <v>9</v>
      </c>
      <c r="B162" s="324" t="s">
        <v>530</v>
      </c>
      <c r="C162" s="324" t="s">
        <v>532</v>
      </c>
      <c r="D162" s="319">
        <v>18.96</v>
      </c>
      <c r="E162" s="319" t="s">
        <v>477</v>
      </c>
      <c r="H162" s="323">
        <f>ROUND(D162*F162,)</f>
        <v>0</v>
      </c>
      <c r="I162" s="323">
        <f>ROUND(D162*G162,)</f>
        <v>0</v>
      </c>
      <c r="J162" s="323">
        <f>H162+I162</f>
        <v>0</v>
      </c>
    </row>
    <row r="164" spans="1:10" ht="51" x14ac:dyDescent="0.25">
      <c r="A164" s="320">
        <v>10</v>
      </c>
      <c r="B164" s="324" t="s">
        <v>517</v>
      </c>
      <c r="C164" s="324" t="s">
        <v>533</v>
      </c>
      <c r="D164" s="319">
        <v>5</v>
      </c>
      <c r="E164" s="319" t="s">
        <v>77</v>
      </c>
      <c r="H164" s="323">
        <f>ROUND(D164*F164,)</f>
        <v>0</v>
      </c>
      <c r="I164" s="323">
        <f>ROUND(D164*G164,)</f>
        <v>0</v>
      </c>
      <c r="J164" s="323">
        <f>H164+I164</f>
        <v>0</v>
      </c>
    </row>
    <row r="166" spans="1:10" ht="51" x14ac:dyDescent="0.25">
      <c r="A166" s="320">
        <v>11</v>
      </c>
      <c r="B166" s="324" t="s">
        <v>517</v>
      </c>
      <c r="C166" s="324" t="s">
        <v>534</v>
      </c>
      <c r="D166" s="319">
        <v>1.3</v>
      </c>
      <c r="E166" s="319" t="s">
        <v>222</v>
      </c>
      <c r="H166" s="323">
        <f>ROUND(D166*F166,)</f>
        <v>0</v>
      </c>
      <c r="I166" s="323">
        <f>ROUND(D166*G166,)</f>
        <v>0</v>
      </c>
      <c r="J166" s="323">
        <f>H166+I166</f>
        <v>0</v>
      </c>
    </row>
    <row r="167" spans="1:10" x14ac:dyDescent="0.25">
      <c r="A167" s="325"/>
      <c r="B167" s="326"/>
      <c r="C167" s="327"/>
      <c r="D167" s="328"/>
      <c r="E167" s="328"/>
      <c r="F167" s="329"/>
      <c r="G167" s="329"/>
      <c r="H167" s="329"/>
      <c r="I167" s="329"/>
      <c r="J167" s="329"/>
    </row>
    <row r="168" spans="1:10" x14ac:dyDescent="0.25">
      <c r="C168" s="324" t="s">
        <v>535</v>
      </c>
      <c r="H168" s="330">
        <f>SUM(H144:H167)</f>
        <v>0</v>
      </c>
      <c r="I168" s="330">
        <f>SUM(I144:I167)</f>
        <v>0</v>
      </c>
      <c r="J168" s="330">
        <f>SUM(J144:J167)</f>
        <v>0</v>
      </c>
    </row>
    <row r="170" spans="1:10" x14ac:dyDescent="0.25">
      <c r="C170" s="322" t="s">
        <v>456</v>
      </c>
    </row>
    <row r="172" spans="1:10" ht="76.5" x14ac:dyDescent="0.25">
      <c r="A172" s="320">
        <v>1</v>
      </c>
      <c r="B172" s="324" t="s">
        <v>536</v>
      </c>
      <c r="C172" s="324" t="s">
        <v>537</v>
      </c>
      <c r="D172" s="319">
        <v>570.9</v>
      </c>
      <c r="E172" s="319" t="s">
        <v>477</v>
      </c>
      <c r="H172" s="323">
        <f>ROUND(D172*F172,)</f>
        <v>0</v>
      </c>
      <c r="I172" s="323">
        <f>ROUND(D172*G172,)</f>
        <v>0</v>
      </c>
      <c r="J172" s="323">
        <f>H172+I172</f>
        <v>0</v>
      </c>
    </row>
    <row r="174" spans="1:10" ht="89.25" x14ac:dyDescent="0.25">
      <c r="A174" s="320">
        <v>2</v>
      </c>
      <c r="B174" s="324" t="s">
        <v>538</v>
      </c>
      <c r="C174" s="324" t="s">
        <v>539</v>
      </c>
      <c r="D174" s="319">
        <v>2.5499999999999998</v>
      </c>
      <c r="E174" s="319" t="s">
        <v>477</v>
      </c>
      <c r="H174" s="323">
        <f>ROUND(D174*F174,)</f>
        <v>0</v>
      </c>
      <c r="I174" s="323">
        <f>ROUND(D174*G174,)</f>
        <v>0</v>
      </c>
      <c r="J174" s="323">
        <f>H174+I174</f>
        <v>0</v>
      </c>
    </row>
    <row r="176" spans="1:10" ht="89.25" x14ac:dyDescent="0.25">
      <c r="A176" s="320">
        <v>3</v>
      </c>
      <c r="B176" s="324" t="s">
        <v>538</v>
      </c>
      <c r="C176" s="324" t="s">
        <v>540</v>
      </c>
      <c r="D176" s="319">
        <v>370.9</v>
      </c>
      <c r="E176" s="319" t="s">
        <v>477</v>
      </c>
      <c r="H176" s="323">
        <f>ROUND(D176*F176,)</f>
        <v>0</v>
      </c>
      <c r="I176" s="323">
        <f>ROUND(D176*G176,)</f>
        <v>0</v>
      </c>
      <c r="J176" s="323">
        <f>H176+I176</f>
        <v>0</v>
      </c>
    </row>
    <row r="178" spans="1:11" ht="76.5" x14ac:dyDescent="0.25">
      <c r="A178" s="320">
        <v>4</v>
      </c>
      <c r="B178" s="324" t="s">
        <v>541</v>
      </c>
      <c r="C178" s="324" t="s">
        <v>542</v>
      </c>
      <c r="D178" s="319">
        <v>35.46</v>
      </c>
      <c r="E178" s="319" t="s">
        <v>477</v>
      </c>
      <c r="H178" s="323">
        <f>ROUND(D178*F178,)</f>
        <v>0</v>
      </c>
      <c r="I178" s="323">
        <f>ROUND(D178*G178,)</f>
        <v>0</v>
      </c>
      <c r="J178" s="323">
        <f>H178+I178</f>
        <v>0</v>
      </c>
    </row>
    <row r="180" spans="1:11" ht="76.5" x14ac:dyDescent="0.25">
      <c r="A180" s="320">
        <v>5</v>
      </c>
      <c r="B180" s="324" t="s">
        <v>541</v>
      </c>
      <c r="C180" s="324" t="s">
        <v>543</v>
      </c>
      <c r="D180" s="319">
        <v>185.49</v>
      </c>
      <c r="E180" s="319" t="s">
        <v>477</v>
      </c>
      <c r="H180" s="323">
        <f>ROUND(D180*F180,)</f>
        <v>0</v>
      </c>
      <c r="I180" s="323">
        <f>ROUND(D180*G180,)</f>
        <v>0</v>
      </c>
      <c r="J180" s="323">
        <f>H180+I180</f>
        <v>0</v>
      </c>
    </row>
    <row r="182" spans="1:11" ht="76.5" x14ac:dyDescent="0.25">
      <c r="A182" s="320">
        <v>6</v>
      </c>
      <c r="B182" s="324" t="s">
        <v>544</v>
      </c>
      <c r="C182" s="324" t="s">
        <v>545</v>
      </c>
      <c r="D182" s="319">
        <v>44.3</v>
      </c>
      <c r="E182" s="319" t="s">
        <v>222</v>
      </c>
      <c r="H182" s="323">
        <f>ROUND(D182*F182,)</f>
        <v>0</v>
      </c>
      <c r="I182" s="323">
        <f>ROUND(D182*G182,)</f>
        <v>0</v>
      </c>
      <c r="J182" s="323">
        <f>H182+I182</f>
        <v>0</v>
      </c>
    </row>
    <row r="184" spans="1:11" ht="76.5" x14ac:dyDescent="0.25">
      <c r="A184" s="320">
        <v>7</v>
      </c>
      <c r="B184" s="324" t="s">
        <v>544</v>
      </c>
      <c r="C184" s="324" t="s">
        <v>546</v>
      </c>
      <c r="D184" s="319">
        <v>14.95</v>
      </c>
      <c r="E184" s="319" t="s">
        <v>222</v>
      </c>
      <c r="H184" s="323">
        <f>ROUND(D184*F184,)</f>
        <v>0</v>
      </c>
      <c r="I184" s="323">
        <f>ROUND(D184*G184,)</f>
        <v>0</v>
      </c>
      <c r="J184" s="323">
        <f>H184+I184</f>
        <v>0</v>
      </c>
    </row>
    <row r="186" spans="1:11" ht="51" x14ac:dyDescent="0.25">
      <c r="A186" s="320">
        <v>9</v>
      </c>
      <c r="B186" s="324" t="s">
        <v>547</v>
      </c>
      <c r="C186" s="324" t="s">
        <v>548</v>
      </c>
      <c r="D186" s="319">
        <v>27.56</v>
      </c>
      <c r="E186" s="319" t="s">
        <v>477</v>
      </c>
      <c r="H186" s="323">
        <f>ROUND(D186*F186,)</f>
        <v>0</v>
      </c>
      <c r="I186" s="323">
        <f>ROUND(D186*G186,)</f>
        <v>0</v>
      </c>
      <c r="J186" s="323">
        <f>H186+I186</f>
        <v>0</v>
      </c>
    </row>
    <row r="188" spans="1:11" ht="38.25" x14ac:dyDescent="0.25">
      <c r="A188" s="320">
        <v>11</v>
      </c>
      <c r="B188" s="324" t="s">
        <v>549</v>
      </c>
      <c r="C188" s="324" t="s">
        <v>550</v>
      </c>
      <c r="D188" s="319">
        <v>24.42</v>
      </c>
      <c r="E188" s="319" t="s">
        <v>222</v>
      </c>
      <c r="H188" s="323">
        <f>ROUND(D188*F188,)</f>
        <v>0</v>
      </c>
      <c r="I188" s="323">
        <f>ROUND(D188*G188,)</f>
        <v>0</v>
      </c>
      <c r="J188" s="323">
        <f>H188+I188</f>
        <v>0</v>
      </c>
    </row>
    <row r="190" spans="1:11" ht="105" x14ac:dyDescent="0.25">
      <c r="A190" s="334">
        <v>10</v>
      </c>
      <c r="B190" s="252" t="s">
        <v>551</v>
      </c>
      <c r="C190" s="252" t="s">
        <v>552</v>
      </c>
      <c r="D190" s="335">
        <v>405.66</v>
      </c>
      <c r="E190" s="335" t="s">
        <v>477</v>
      </c>
      <c r="F190" s="336"/>
      <c r="G190" s="336"/>
      <c r="H190" s="336">
        <f>ROUND(D190*F190,)</f>
        <v>0</v>
      </c>
      <c r="I190" s="336">
        <f>ROUND(D190*G190,)</f>
        <v>0</v>
      </c>
      <c r="J190" s="336">
        <f>H190+I190</f>
        <v>0</v>
      </c>
      <c r="K190" s="323">
        <f>J190+J220+J228+J230+J232+J234+J236+J238+J240+J242+J248+J250+J252+J254+J256+J258+J275</f>
        <v>0</v>
      </c>
    </row>
    <row r="191" spans="1:11" x14ac:dyDescent="0.25">
      <c r="C191" s="324" t="s">
        <v>553</v>
      </c>
      <c r="H191" s="330">
        <f>SUM(H170:H190)</f>
        <v>0</v>
      </c>
      <c r="I191" s="330">
        <f>SUM(I170:I190)</f>
        <v>0</v>
      </c>
      <c r="J191" s="330">
        <f>SUM(J172:J190)</f>
        <v>0</v>
      </c>
    </row>
    <row r="193" spans="1:10" x14ac:dyDescent="0.25">
      <c r="C193" s="322" t="s">
        <v>457</v>
      </c>
    </row>
    <row r="195" spans="1:10" x14ac:dyDescent="0.25">
      <c r="A195" s="325"/>
      <c r="B195" s="326"/>
      <c r="C195" s="327"/>
      <c r="D195" s="328"/>
      <c r="E195" s="328"/>
      <c r="F195" s="329"/>
      <c r="G195" s="329"/>
      <c r="H195" s="329"/>
      <c r="I195" s="329"/>
      <c r="J195" s="329"/>
    </row>
    <row r="196" spans="1:10" x14ac:dyDescent="0.25">
      <c r="C196" s="324" t="s">
        <v>554</v>
      </c>
      <c r="H196" s="330">
        <f>SUM(H193:H195)</f>
        <v>0</v>
      </c>
      <c r="I196" s="330">
        <f>SUM(I193:I195)</f>
        <v>0</v>
      </c>
      <c r="J196" s="330">
        <f>SUM(J193:J195)</f>
        <v>0</v>
      </c>
    </row>
    <row r="198" spans="1:10" x14ac:dyDescent="0.25">
      <c r="C198" s="322" t="s">
        <v>458</v>
      </c>
    </row>
    <row r="200" spans="1:10" ht="153" x14ac:dyDescent="0.25">
      <c r="C200" s="324" t="s">
        <v>555</v>
      </c>
    </row>
    <row r="201" spans="1:10" ht="63.75" x14ac:dyDescent="0.25">
      <c r="A201" s="320">
        <v>1</v>
      </c>
      <c r="B201" s="324"/>
      <c r="C201" s="324" t="s">
        <v>556</v>
      </c>
      <c r="D201" s="319">
        <v>22</v>
      </c>
      <c r="E201" s="319" t="s">
        <v>19</v>
      </c>
      <c r="H201" s="323">
        <f>ROUND(D201*F201,)</f>
        <v>0</v>
      </c>
      <c r="I201" s="323">
        <f>ROUND(D201*G201,)</f>
        <v>0</v>
      </c>
      <c r="J201" s="323">
        <f>H201+I201</f>
        <v>0</v>
      </c>
    </row>
    <row r="203" spans="1:10" x14ac:dyDescent="0.25">
      <c r="C203" s="324" t="s">
        <v>557</v>
      </c>
      <c r="D203" s="319">
        <v>4</v>
      </c>
      <c r="E203" s="319" t="s">
        <v>19</v>
      </c>
      <c r="H203" s="323">
        <f t="shared" ref="H203" si="0">ROUND(D203*F203,)</f>
        <v>0</v>
      </c>
      <c r="I203" s="323">
        <f t="shared" ref="I203" si="1">ROUND(D203*G203,)</f>
        <v>0</v>
      </c>
      <c r="J203" s="323">
        <f t="shared" ref="J203" si="2">H203+I203</f>
        <v>0</v>
      </c>
    </row>
    <row r="205" spans="1:10" x14ac:dyDescent="0.25">
      <c r="C205" s="324" t="s">
        <v>558</v>
      </c>
      <c r="D205" s="319">
        <v>23</v>
      </c>
      <c r="E205" s="319" t="s">
        <v>19</v>
      </c>
      <c r="H205" s="323">
        <f t="shared" ref="H205" si="3">ROUND(D205*F205,)</f>
        <v>0</v>
      </c>
      <c r="I205" s="323">
        <f t="shared" ref="I205" si="4">ROUND(D205*G205,)</f>
        <v>0</v>
      </c>
      <c r="J205" s="323">
        <f t="shared" ref="J205" si="5">H205+I205</f>
        <v>0</v>
      </c>
    </row>
    <row r="207" spans="1:10" x14ac:dyDescent="0.25">
      <c r="C207" s="324" t="s">
        <v>559</v>
      </c>
      <c r="D207" s="319">
        <v>1</v>
      </c>
      <c r="E207" s="319" t="s">
        <v>19</v>
      </c>
      <c r="H207" s="323">
        <f t="shared" ref="H207" si="6">ROUND(D207*F207,)</f>
        <v>0</v>
      </c>
      <c r="I207" s="323">
        <f t="shared" ref="I207" si="7">ROUND(D207*G207,)</f>
        <v>0</v>
      </c>
      <c r="J207" s="323">
        <f t="shared" ref="J207" si="8">H207+I207</f>
        <v>0</v>
      </c>
    </row>
    <row r="209" spans="1:10" x14ac:dyDescent="0.25">
      <c r="C209" s="324" t="s">
        <v>560</v>
      </c>
      <c r="D209" s="319">
        <v>1</v>
      </c>
      <c r="E209" s="319" t="s">
        <v>19</v>
      </c>
      <c r="H209" s="323">
        <f t="shared" ref="H209" si="9">ROUND(D209*F209,)</f>
        <v>0</v>
      </c>
      <c r="I209" s="323">
        <f t="shared" ref="I209" si="10">ROUND(D209*G209,)</f>
        <v>0</v>
      </c>
      <c r="J209" s="323">
        <f t="shared" ref="J209" si="11">H209+I209</f>
        <v>0</v>
      </c>
    </row>
    <row r="211" spans="1:10" x14ac:dyDescent="0.25">
      <c r="C211" s="324" t="s">
        <v>561</v>
      </c>
      <c r="D211" s="319">
        <v>2</v>
      </c>
      <c r="E211" s="319" t="s">
        <v>19</v>
      </c>
      <c r="H211" s="323">
        <f t="shared" ref="H211" si="12">ROUND(D211*F211,)</f>
        <v>0</v>
      </c>
      <c r="I211" s="323">
        <f t="shared" ref="I211" si="13">ROUND(D211*G211,)</f>
        <v>0</v>
      </c>
      <c r="J211" s="323">
        <f t="shared" ref="J211" si="14">H211+I211</f>
        <v>0</v>
      </c>
    </row>
    <row r="213" spans="1:10" x14ac:dyDescent="0.25">
      <c r="C213" s="324" t="s">
        <v>562</v>
      </c>
      <c r="D213" s="319">
        <v>2</v>
      </c>
      <c r="E213" s="319" t="s">
        <v>19</v>
      </c>
      <c r="H213" s="323">
        <f t="shared" ref="H213" si="15">ROUND(D213*F213,)</f>
        <v>0</v>
      </c>
      <c r="I213" s="323">
        <f t="shared" ref="I213" si="16">ROUND(D213*G213,)</f>
        <v>0</v>
      </c>
      <c r="J213" s="323">
        <f t="shared" ref="J213" si="17">H213+I213</f>
        <v>0</v>
      </c>
    </row>
    <row r="215" spans="1:10" ht="38.25" x14ac:dyDescent="0.25">
      <c r="A215" s="320">
        <v>2</v>
      </c>
      <c r="C215" s="324" t="s">
        <v>563</v>
      </c>
      <c r="D215" s="319">
        <v>6</v>
      </c>
      <c r="E215" s="319" t="s">
        <v>19</v>
      </c>
      <c r="H215" s="323">
        <f>ROUND(D215*F215,)</f>
        <v>0</v>
      </c>
      <c r="I215" s="323">
        <f>ROUND(D215*G215,)</f>
        <v>0</v>
      </c>
      <c r="J215" s="323">
        <f>H215+I215</f>
        <v>0</v>
      </c>
    </row>
    <row r="216" spans="1:10" ht="51" x14ac:dyDescent="0.25">
      <c r="A216" s="320">
        <v>4</v>
      </c>
      <c r="B216" s="324"/>
      <c r="C216" s="324" t="s">
        <v>564</v>
      </c>
      <c r="D216" s="319">
        <v>1</v>
      </c>
      <c r="E216" s="319" t="s">
        <v>19</v>
      </c>
      <c r="H216" s="323">
        <f>ROUND(D216*F216,)</f>
        <v>0</v>
      </c>
      <c r="I216" s="323">
        <f>ROUND(D216*G216,)</f>
        <v>0</v>
      </c>
      <c r="J216" s="323">
        <f>H216+I216</f>
        <v>0</v>
      </c>
    </row>
    <row r="218" spans="1:10" x14ac:dyDescent="0.25">
      <c r="C218" s="324" t="s">
        <v>565</v>
      </c>
      <c r="D218" s="319">
        <v>1</v>
      </c>
      <c r="E218" s="319" t="s">
        <v>19</v>
      </c>
      <c r="H218" s="323">
        <f>ROUND(D218*F218,)</f>
        <v>0</v>
      </c>
      <c r="I218" s="323">
        <f>ROUND(D218*G218,)</f>
        <v>0</v>
      </c>
      <c r="J218" s="323">
        <f>H218+I218</f>
        <v>0</v>
      </c>
    </row>
    <row r="220" spans="1:10" ht="30" x14ac:dyDescent="0.25">
      <c r="A220" s="320">
        <v>5</v>
      </c>
      <c r="B220" s="324"/>
      <c r="C220" s="252" t="s">
        <v>566</v>
      </c>
      <c r="D220" s="335">
        <v>3</v>
      </c>
      <c r="E220" s="335" t="s">
        <v>19</v>
      </c>
      <c r="F220" s="336"/>
      <c r="G220" s="336"/>
      <c r="H220" s="336">
        <f>ROUND(D220*F220,)</f>
        <v>0</v>
      </c>
      <c r="I220" s="336">
        <f>ROUND(D220*G220,)</f>
        <v>0</v>
      </c>
      <c r="J220" s="336">
        <f>H220+I220</f>
        <v>0</v>
      </c>
    </row>
    <row r="222" spans="1:10" x14ac:dyDescent="0.25">
      <c r="C222" s="324" t="s">
        <v>567</v>
      </c>
      <c r="D222" s="319">
        <v>1</v>
      </c>
      <c r="E222" s="319" t="s">
        <v>19</v>
      </c>
      <c r="H222" s="323">
        <f t="shared" ref="H222" si="18">ROUND(D222*F222,)</f>
        <v>0</v>
      </c>
      <c r="I222" s="323">
        <f t="shared" ref="I222" si="19">ROUND(D222*G222,)</f>
        <v>0</v>
      </c>
      <c r="J222" s="323">
        <f t="shared" ref="J222" si="20">H222+I222</f>
        <v>0</v>
      </c>
    </row>
    <row r="224" spans="1:10" x14ac:dyDescent="0.25">
      <c r="C224" s="324" t="s">
        <v>568</v>
      </c>
      <c r="D224" s="319">
        <v>1</v>
      </c>
      <c r="E224" s="319" t="s">
        <v>19</v>
      </c>
      <c r="H224" s="323">
        <f t="shared" ref="H224" si="21">ROUND(D224*F224,)</f>
        <v>0</v>
      </c>
      <c r="I224" s="323">
        <f t="shared" ref="I224" si="22">ROUND(D224*G224,)</f>
        <v>0</v>
      </c>
      <c r="J224" s="323">
        <f t="shared" ref="J224" si="23">H224+I224</f>
        <v>0</v>
      </c>
    </row>
    <row r="226" spans="3:10" x14ac:dyDescent="0.25">
      <c r="C226" s="324" t="s">
        <v>569</v>
      </c>
      <c r="D226" s="319">
        <v>6</v>
      </c>
      <c r="E226" s="319" t="s">
        <v>19</v>
      </c>
      <c r="H226" s="323">
        <f t="shared" ref="H226:H242" si="24">ROUND(D226*F226,)</f>
        <v>0</v>
      </c>
      <c r="I226" s="323">
        <f t="shared" ref="I226:I242" si="25">ROUND(D226*G226,)</f>
        <v>0</v>
      </c>
      <c r="J226" s="323">
        <f t="shared" ref="J226:J242" si="26">H226+I226</f>
        <v>0</v>
      </c>
    </row>
    <row r="228" spans="3:10" ht="30" x14ac:dyDescent="0.25">
      <c r="C228" s="252" t="s">
        <v>570</v>
      </c>
      <c r="D228" s="335">
        <v>1</v>
      </c>
      <c r="E228" s="335" t="s">
        <v>77</v>
      </c>
      <c r="F228" s="336"/>
      <c r="G228" s="336"/>
      <c r="H228" s="336">
        <f t="shared" si="24"/>
        <v>0</v>
      </c>
      <c r="I228" s="336">
        <f t="shared" si="25"/>
        <v>0</v>
      </c>
      <c r="J228" s="336">
        <f t="shared" si="26"/>
        <v>0</v>
      </c>
    </row>
    <row r="229" spans="3:10" ht="15" x14ac:dyDescent="0.25">
      <c r="C229" s="252"/>
      <c r="D229" s="335"/>
      <c r="E229" s="335"/>
      <c r="F229" s="336"/>
      <c r="G229" s="336"/>
      <c r="H229" s="336"/>
      <c r="I229" s="336"/>
      <c r="J229" s="336"/>
    </row>
    <row r="230" spans="3:10" ht="30" x14ac:dyDescent="0.25">
      <c r="C230" s="252" t="s">
        <v>571</v>
      </c>
      <c r="D230" s="335">
        <v>1</v>
      </c>
      <c r="E230" s="335" t="s">
        <v>77</v>
      </c>
      <c r="F230" s="336"/>
      <c r="G230" s="336"/>
      <c r="H230" s="336">
        <f t="shared" si="24"/>
        <v>0</v>
      </c>
      <c r="I230" s="336">
        <f t="shared" si="25"/>
        <v>0</v>
      </c>
      <c r="J230" s="336">
        <f t="shared" si="26"/>
        <v>0</v>
      </c>
    </row>
    <row r="231" spans="3:10" ht="15" x14ac:dyDescent="0.25">
      <c r="C231" s="252"/>
      <c r="D231" s="335"/>
      <c r="E231" s="335"/>
      <c r="F231" s="336"/>
      <c r="G231" s="336"/>
      <c r="H231" s="336"/>
      <c r="I231" s="336"/>
      <c r="J231" s="336"/>
    </row>
    <row r="232" spans="3:10" ht="15" x14ac:dyDescent="0.25">
      <c r="C232" s="252" t="s">
        <v>572</v>
      </c>
      <c r="D232" s="335">
        <v>1</v>
      </c>
      <c r="E232" s="335" t="s">
        <v>77</v>
      </c>
      <c r="F232" s="336"/>
      <c r="G232" s="336"/>
      <c r="H232" s="336">
        <f t="shared" si="24"/>
        <v>0</v>
      </c>
      <c r="I232" s="336">
        <f t="shared" si="25"/>
        <v>0</v>
      </c>
      <c r="J232" s="336">
        <f t="shared" si="26"/>
        <v>0</v>
      </c>
    </row>
    <row r="233" spans="3:10" ht="15" x14ac:dyDescent="0.25">
      <c r="C233" s="252"/>
      <c r="D233" s="335"/>
      <c r="E233" s="335"/>
      <c r="F233" s="336"/>
      <c r="G233" s="336"/>
      <c r="H233" s="336"/>
      <c r="I233" s="336"/>
      <c r="J233" s="336"/>
    </row>
    <row r="234" spans="3:10" ht="30" x14ac:dyDescent="0.25">
      <c r="C234" s="252" t="s">
        <v>573</v>
      </c>
      <c r="D234" s="335">
        <v>1</v>
      </c>
      <c r="E234" s="335" t="s">
        <v>77</v>
      </c>
      <c r="F234" s="336"/>
      <c r="G234" s="336"/>
      <c r="H234" s="336">
        <f t="shared" si="24"/>
        <v>0</v>
      </c>
      <c r="I234" s="336">
        <f t="shared" si="25"/>
        <v>0</v>
      </c>
      <c r="J234" s="336">
        <f t="shared" si="26"/>
        <v>0</v>
      </c>
    </row>
    <row r="235" spans="3:10" ht="15" x14ac:dyDescent="0.25">
      <c r="C235" s="252"/>
      <c r="D235" s="335"/>
      <c r="E235" s="335"/>
      <c r="F235" s="336"/>
      <c r="G235" s="336"/>
      <c r="H235" s="336"/>
      <c r="I235" s="336"/>
      <c r="J235" s="336"/>
    </row>
    <row r="236" spans="3:10" ht="15" x14ac:dyDescent="0.25">
      <c r="C236" s="252" t="s">
        <v>574</v>
      </c>
      <c r="D236" s="335">
        <v>10</v>
      </c>
      <c r="E236" s="335" t="s">
        <v>19</v>
      </c>
      <c r="F236" s="336"/>
      <c r="G236" s="336"/>
      <c r="H236" s="336">
        <f t="shared" si="24"/>
        <v>0</v>
      </c>
      <c r="I236" s="336">
        <f t="shared" si="25"/>
        <v>0</v>
      </c>
      <c r="J236" s="336">
        <f t="shared" si="26"/>
        <v>0</v>
      </c>
    </row>
    <row r="237" spans="3:10" ht="15" x14ac:dyDescent="0.25">
      <c r="C237" s="252"/>
      <c r="D237" s="335"/>
      <c r="E237" s="335"/>
      <c r="F237" s="336"/>
      <c r="G237" s="336"/>
      <c r="H237" s="336">
        <f t="shared" si="24"/>
        <v>0</v>
      </c>
      <c r="I237" s="336">
        <f t="shared" si="25"/>
        <v>0</v>
      </c>
      <c r="J237" s="336">
        <f t="shared" si="26"/>
        <v>0</v>
      </c>
    </row>
    <row r="238" spans="3:10" ht="15" x14ac:dyDescent="0.25">
      <c r="C238" s="252" t="s">
        <v>575</v>
      </c>
      <c r="D238" s="335">
        <v>3</v>
      </c>
      <c r="E238" s="335" t="s">
        <v>19</v>
      </c>
      <c r="F238" s="336"/>
      <c r="G238" s="336"/>
      <c r="H238" s="336">
        <f t="shared" si="24"/>
        <v>0</v>
      </c>
      <c r="I238" s="336">
        <f t="shared" si="25"/>
        <v>0</v>
      </c>
      <c r="J238" s="336">
        <f t="shared" si="26"/>
        <v>0</v>
      </c>
    </row>
    <row r="239" spans="3:10" ht="15" x14ac:dyDescent="0.25">
      <c r="C239" s="252"/>
      <c r="D239" s="335"/>
      <c r="E239" s="335"/>
      <c r="F239" s="336"/>
      <c r="G239" s="336"/>
      <c r="H239" s="336">
        <f t="shared" si="24"/>
        <v>0</v>
      </c>
      <c r="I239" s="336">
        <f t="shared" si="25"/>
        <v>0</v>
      </c>
      <c r="J239" s="336">
        <f t="shared" si="26"/>
        <v>0</v>
      </c>
    </row>
    <row r="240" spans="3:10" ht="15" x14ac:dyDescent="0.25">
      <c r="C240" s="252" t="s">
        <v>576</v>
      </c>
      <c r="D240" s="335">
        <v>20</v>
      </c>
      <c r="E240" s="335" t="s">
        <v>19</v>
      </c>
      <c r="F240" s="336"/>
      <c r="G240" s="336"/>
      <c r="H240" s="336">
        <f t="shared" si="24"/>
        <v>0</v>
      </c>
      <c r="I240" s="336">
        <f t="shared" si="25"/>
        <v>0</v>
      </c>
      <c r="J240" s="336">
        <f t="shared" si="26"/>
        <v>0</v>
      </c>
    </row>
    <row r="241" spans="1:10" ht="15" x14ac:dyDescent="0.25">
      <c r="C241" s="252"/>
      <c r="D241" s="335"/>
      <c r="E241" s="335"/>
      <c r="F241" s="336"/>
      <c r="G241" s="336"/>
      <c r="H241" s="336">
        <f t="shared" si="24"/>
        <v>0</v>
      </c>
      <c r="I241" s="336">
        <f t="shared" si="25"/>
        <v>0</v>
      </c>
      <c r="J241" s="336">
        <f t="shared" si="26"/>
        <v>0</v>
      </c>
    </row>
    <row r="242" spans="1:10" ht="15" x14ac:dyDescent="0.25">
      <c r="C242" s="252" t="s">
        <v>577</v>
      </c>
      <c r="D242" s="335">
        <v>5</v>
      </c>
      <c r="E242" s="335" t="s">
        <v>19</v>
      </c>
      <c r="F242" s="336"/>
      <c r="G242" s="336"/>
      <c r="H242" s="336">
        <f t="shared" si="24"/>
        <v>0</v>
      </c>
      <c r="I242" s="336">
        <f t="shared" si="25"/>
        <v>0</v>
      </c>
      <c r="J242" s="336">
        <f t="shared" si="26"/>
        <v>0</v>
      </c>
    </row>
    <row r="243" spans="1:10" x14ac:dyDescent="0.25">
      <c r="A243" s="325"/>
      <c r="B243" s="326"/>
      <c r="C243" s="327"/>
      <c r="D243" s="328"/>
      <c r="E243" s="328"/>
      <c r="F243" s="329"/>
      <c r="G243" s="329"/>
      <c r="H243" s="329"/>
      <c r="I243" s="329"/>
      <c r="J243" s="329"/>
    </row>
    <row r="244" spans="1:10" ht="25.5" x14ac:dyDescent="0.25">
      <c r="C244" s="324" t="s">
        <v>578</v>
      </c>
      <c r="H244" s="330">
        <f>SUM(H200:H243)</f>
        <v>0</v>
      </c>
      <c r="I244" s="330">
        <f>SUM(I200:I243)</f>
        <v>0</v>
      </c>
      <c r="J244" s="330">
        <f>SUM(H244:I244)</f>
        <v>0</v>
      </c>
    </row>
    <row r="246" spans="1:10" ht="12.75" customHeight="1" x14ac:dyDescent="0.25">
      <c r="C246" s="322" t="s">
        <v>459</v>
      </c>
    </row>
    <row r="247" spans="1:10" ht="12.75" customHeight="1" x14ac:dyDescent="0.25"/>
    <row r="248" spans="1:10" ht="30" x14ac:dyDescent="0.25">
      <c r="A248" s="320">
        <v>8</v>
      </c>
      <c r="C248" s="252" t="s">
        <v>579</v>
      </c>
      <c r="D248" s="335">
        <v>1</v>
      </c>
      <c r="E248" s="335" t="s">
        <v>19</v>
      </c>
      <c r="F248" s="336"/>
      <c r="G248" s="336"/>
      <c r="H248" s="336">
        <f t="shared" ref="H248" si="27">ROUND(D248*F248,)</f>
        <v>0</v>
      </c>
      <c r="I248" s="336">
        <f t="shared" ref="I248" si="28">ROUND(D248*G248,)</f>
        <v>0</v>
      </c>
      <c r="J248" s="336">
        <f t="shared" ref="J248" si="29">H248+I248</f>
        <v>0</v>
      </c>
    </row>
    <row r="249" spans="1:10" ht="15" x14ac:dyDescent="0.25">
      <c r="C249" s="252"/>
      <c r="D249" s="335"/>
      <c r="E249" s="335"/>
      <c r="F249" s="336"/>
      <c r="G249" s="336"/>
      <c r="H249" s="336"/>
      <c r="I249" s="336"/>
      <c r="J249" s="336"/>
    </row>
    <row r="250" spans="1:10" ht="30" x14ac:dyDescent="0.25">
      <c r="A250" s="320">
        <v>9</v>
      </c>
      <c r="C250" s="252" t="s">
        <v>580</v>
      </c>
      <c r="D250" s="335">
        <v>1</v>
      </c>
      <c r="E250" s="335" t="s">
        <v>19</v>
      </c>
      <c r="F250" s="336"/>
      <c r="G250" s="336"/>
      <c r="H250" s="336">
        <f t="shared" ref="H250" si="30">ROUND(D250*F250,)</f>
        <v>0</v>
      </c>
      <c r="I250" s="336">
        <f t="shared" ref="I250" si="31">ROUND(D250*G250,)</f>
        <v>0</v>
      </c>
      <c r="J250" s="336">
        <f t="shared" ref="J250" si="32">H250+I250</f>
        <v>0</v>
      </c>
    </row>
    <row r="251" spans="1:10" ht="15" x14ac:dyDescent="0.25">
      <c r="C251" s="252"/>
      <c r="D251" s="335"/>
      <c r="E251" s="335"/>
      <c r="F251" s="336"/>
      <c r="G251" s="336"/>
      <c r="H251" s="336"/>
      <c r="I251" s="336"/>
      <c r="J251" s="336"/>
    </row>
    <row r="252" spans="1:10" ht="30" x14ac:dyDescent="0.25">
      <c r="A252" s="320">
        <v>10</v>
      </c>
      <c r="C252" s="252" t="s">
        <v>581</v>
      </c>
      <c r="D252" s="335">
        <v>2</v>
      </c>
      <c r="E252" s="335" t="s">
        <v>19</v>
      </c>
      <c r="F252" s="336"/>
      <c r="G252" s="336"/>
      <c r="H252" s="336">
        <f t="shared" ref="H252" si="33">ROUND(D252*F252,)</f>
        <v>0</v>
      </c>
      <c r="I252" s="336">
        <f t="shared" ref="I252" si="34">ROUND(D252*G252,)</f>
        <v>0</v>
      </c>
      <c r="J252" s="336">
        <f t="shared" ref="J252" si="35">H252+I252</f>
        <v>0</v>
      </c>
    </row>
    <row r="253" spans="1:10" ht="15" x14ac:dyDescent="0.25">
      <c r="C253" s="252"/>
      <c r="D253" s="335"/>
      <c r="E253" s="335"/>
      <c r="F253" s="336"/>
      <c r="G253" s="336"/>
      <c r="H253" s="336"/>
      <c r="I253" s="336"/>
      <c r="J253" s="336"/>
    </row>
    <row r="254" spans="1:10" ht="30" x14ac:dyDescent="0.25">
      <c r="A254" s="320">
        <v>11</v>
      </c>
      <c r="C254" s="252" t="s">
        <v>582</v>
      </c>
      <c r="D254" s="335">
        <v>1</v>
      </c>
      <c r="E254" s="335" t="s">
        <v>19</v>
      </c>
      <c r="F254" s="336"/>
      <c r="G254" s="336"/>
      <c r="H254" s="336">
        <f t="shared" ref="H254" si="36">ROUND(D254*F254,)</f>
        <v>0</v>
      </c>
      <c r="I254" s="336">
        <f t="shared" ref="I254" si="37">ROUND(D254*G254,)</f>
        <v>0</v>
      </c>
      <c r="J254" s="336">
        <f t="shared" ref="J254" si="38">H254+I254</f>
        <v>0</v>
      </c>
    </row>
    <row r="255" spans="1:10" ht="15" x14ac:dyDescent="0.25">
      <c r="C255" s="252"/>
      <c r="D255" s="335"/>
      <c r="E255" s="335"/>
      <c r="F255" s="336"/>
      <c r="G255" s="336"/>
      <c r="H255" s="336"/>
      <c r="I255" s="336"/>
      <c r="J255" s="336"/>
    </row>
    <row r="256" spans="1:10" ht="30" x14ac:dyDescent="0.25">
      <c r="A256" s="320">
        <v>12</v>
      </c>
      <c r="C256" s="252" t="s">
        <v>583</v>
      </c>
      <c r="D256" s="335">
        <v>2</v>
      </c>
      <c r="E256" s="335" t="s">
        <v>19</v>
      </c>
      <c r="F256" s="336"/>
      <c r="G256" s="336"/>
      <c r="H256" s="336">
        <f t="shared" ref="H256" si="39">ROUND(D256*F256,)</f>
        <v>0</v>
      </c>
      <c r="I256" s="336">
        <f t="shared" ref="I256" si="40">ROUND(D256*G256,)</f>
        <v>0</v>
      </c>
      <c r="J256" s="336">
        <f t="shared" ref="J256" si="41">H256+I256</f>
        <v>0</v>
      </c>
    </row>
    <row r="257" spans="1:10" ht="15" x14ac:dyDescent="0.25">
      <c r="C257" s="252"/>
      <c r="D257" s="335"/>
      <c r="E257" s="335"/>
      <c r="F257" s="336"/>
      <c r="G257" s="336"/>
      <c r="H257" s="336"/>
      <c r="I257" s="336"/>
      <c r="J257" s="336"/>
    </row>
    <row r="258" spans="1:10" ht="30" x14ac:dyDescent="0.25">
      <c r="A258" s="320">
        <v>14</v>
      </c>
      <c r="C258" s="252" t="s">
        <v>584</v>
      </c>
      <c r="D258" s="335">
        <v>2</v>
      </c>
      <c r="E258" s="335" t="s">
        <v>19</v>
      </c>
      <c r="F258" s="336"/>
      <c r="G258" s="336"/>
      <c r="H258" s="336">
        <f t="shared" ref="H258" si="42">ROUND(D258*F258,)</f>
        <v>0</v>
      </c>
      <c r="I258" s="336">
        <f t="shared" ref="I258" si="43">ROUND(D258*G258,)</f>
        <v>0</v>
      </c>
      <c r="J258" s="336">
        <f t="shared" ref="J258" si="44">H258+I258</f>
        <v>0</v>
      </c>
    </row>
    <row r="259" spans="1:10" ht="15" x14ac:dyDescent="0.25">
      <c r="C259" s="252"/>
      <c r="D259" s="335"/>
      <c r="E259" s="335"/>
      <c r="F259" s="336"/>
      <c r="G259" s="336"/>
      <c r="H259" s="336"/>
      <c r="I259" s="336"/>
      <c r="J259" s="336"/>
    </row>
    <row r="260" spans="1:10" ht="45" x14ac:dyDescent="0.25">
      <c r="A260" s="320">
        <v>15</v>
      </c>
      <c r="B260" s="324"/>
      <c r="C260" s="252" t="s">
        <v>585</v>
      </c>
      <c r="D260" s="335">
        <v>20.85</v>
      </c>
      <c r="E260" s="335" t="s">
        <v>222</v>
      </c>
      <c r="F260" s="336"/>
      <c r="G260" s="336"/>
      <c r="H260" s="336">
        <f>ROUND(D260*F260,)</f>
        <v>0</v>
      </c>
      <c r="I260" s="336">
        <f>ROUND(D260*G260,)</f>
        <v>0</v>
      </c>
      <c r="J260" s="336">
        <f>H260+I260</f>
        <v>0</v>
      </c>
    </row>
    <row r="261" spans="1:10" ht="15" x14ac:dyDescent="0.25">
      <c r="C261" s="252"/>
      <c r="D261" s="335"/>
      <c r="E261" s="335"/>
      <c r="F261" s="336"/>
      <c r="G261" s="336"/>
      <c r="H261" s="336"/>
      <c r="I261" s="336">
        <f t="shared" ref="I261:I262" si="45">ROUND(D261*G261,)</f>
        <v>0</v>
      </c>
      <c r="J261" s="336"/>
    </row>
    <row r="262" spans="1:10" ht="45" x14ac:dyDescent="0.25">
      <c r="A262" s="325">
        <v>16</v>
      </c>
      <c r="B262" s="326"/>
      <c r="C262" s="337" t="s">
        <v>586</v>
      </c>
      <c r="D262" s="338">
        <v>1</v>
      </c>
      <c r="E262" s="338" t="s">
        <v>19</v>
      </c>
      <c r="F262" s="339"/>
      <c r="G262" s="339"/>
      <c r="H262" s="339"/>
      <c r="I262" s="339">
        <f t="shared" si="45"/>
        <v>0</v>
      </c>
      <c r="J262" s="339"/>
    </row>
    <row r="263" spans="1:10" x14ac:dyDescent="0.25">
      <c r="C263" s="324" t="s">
        <v>587</v>
      </c>
      <c r="H263" s="330">
        <f>SUM(H248:H262)</f>
        <v>0</v>
      </c>
      <c r="I263" s="330">
        <f>SUM(I248:I262)</f>
        <v>0</v>
      </c>
      <c r="J263" s="330">
        <f>SUM(H263:I263)</f>
        <v>0</v>
      </c>
    </row>
    <row r="265" spans="1:10" x14ac:dyDescent="0.25">
      <c r="C265" s="322" t="s">
        <v>460</v>
      </c>
    </row>
    <row r="267" spans="1:10" ht="76.5" x14ac:dyDescent="0.25">
      <c r="A267" s="320">
        <v>1</v>
      </c>
      <c r="B267" s="324" t="s">
        <v>588</v>
      </c>
      <c r="C267" s="324" t="s">
        <v>589</v>
      </c>
      <c r="D267" s="319">
        <v>1280.4100000000001</v>
      </c>
      <c r="E267" s="319" t="s">
        <v>477</v>
      </c>
      <c r="H267" s="323">
        <f>ROUND(D267*F267,)</f>
        <v>0</v>
      </c>
      <c r="I267" s="323">
        <f>ROUND(D267*G267,)</f>
        <v>0</v>
      </c>
      <c r="J267" s="323">
        <f>H267+I267</f>
        <v>0</v>
      </c>
    </row>
    <row r="269" spans="1:10" ht="63.75" x14ac:dyDescent="0.25">
      <c r="A269" s="320">
        <v>2</v>
      </c>
      <c r="B269" s="324" t="s">
        <v>590</v>
      </c>
      <c r="C269" s="324" t="s">
        <v>591</v>
      </c>
      <c r="D269" s="319">
        <v>707.56</v>
      </c>
      <c r="E269" s="319" t="s">
        <v>477</v>
      </c>
      <c r="H269" s="323">
        <f>ROUND(D269*F269,)</f>
        <v>0</v>
      </c>
      <c r="I269" s="323">
        <f>ROUND(D269*G269,)</f>
        <v>0</v>
      </c>
      <c r="J269" s="323">
        <f>H269+I269</f>
        <v>0</v>
      </c>
    </row>
    <row r="271" spans="1:10" ht="89.25" x14ac:dyDescent="0.25">
      <c r="A271" s="320">
        <v>3</v>
      </c>
      <c r="B271" s="324" t="s">
        <v>592</v>
      </c>
      <c r="C271" s="324" t="s">
        <v>593</v>
      </c>
      <c r="D271" s="319">
        <v>730.75</v>
      </c>
      <c r="E271" s="319" t="s">
        <v>477</v>
      </c>
      <c r="H271" s="323">
        <f>ROUND(D271*F271,)</f>
        <v>0</v>
      </c>
      <c r="I271" s="323">
        <f>ROUND(D271*G271,)</f>
        <v>0</v>
      </c>
      <c r="J271" s="323">
        <f>H271+I271</f>
        <v>0</v>
      </c>
    </row>
    <row r="273" spans="1:10" ht="51" x14ac:dyDescent="0.25">
      <c r="A273" s="320">
        <v>4</v>
      </c>
      <c r="B273" s="324" t="s">
        <v>594</v>
      </c>
      <c r="C273" s="324" t="s">
        <v>595</v>
      </c>
      <c r="D273" s="319">
        <v>2718.72</v>
      </c>
      <c r="E273" s="319" t="s">
        <v>477</v>
      </c>
      <c r="H273" s="323">
        <f>ROUND(D273*F273,)</f>
        <v>0</v>
      </c>
      <c r="I273" s="323">
        <f>ROUND(D273*G273,)</f>
        <v>0</v>
      </c>
      <c r="J273" s="323">
        <f>H273+I273</f>
        <v>0</v>
      </c>
    </row>
    <row r="275" spans="1:10" ht="90" x14ac:dyDescent="0.25">
      <c r="A275" s="334">
        <v>5</v>
      </c>
      <c r="B275" s="252" t="s">
        <v>596</v>
      </c>
      <c r="C275" s="252" t="s">
        <v>597</v>
      </c>
      <c r="D275" s="335">
        <v>1282.5999999999999</v>
      </c>
      <c r="E275" s="335" t="s">
        <v>477</v>
      </c>
      <c r="F275" s="336"/>
      <c r="G275" s="336"/>
      <c r="H275" s="336">
        <f>ROUND(D275*F275,)</f>
        <v>0</v>
      </c>
      <c r="I275" s="336">
        <f>ROUND(D275*G275,)</f>
        <v>0</v>
      </c>
      <c r="J275" s="336">
        <f>H275+I275</f>
        <v>0</v>
      </c>
    </row>
    <row r="277" spans="1:10" ht="63.75" x14ac:dyDescent="0.25">
      <c r="A277" s="320">
        <v>6</v>
      </c>
      <c r="B277" s="327" t="s">
        <v>598</v>
      </c>
      <c r="C277" s="327" t="s">
        <v>599</v>
      </c>
      <c r="D277" s="328">
        <v>2718.72</v>
      </c>
      <c r="E277" s="328" t="s">
        <v>477</v>
      </c>
      <c r="F277" s="329"/>
      <c r="G277" s="329"/>
      <c r="H277" s="329">
        <f>ROUND(D277*F277,)</f>
        <v>0</v>
      </c>
      <c r="I277" s="329">
        <f>ROUND(D277*G277,)</f>
        <v>0</v>
      </c>
      <c r="J277" s="329">
        <f>H277+I277</f>
        <v>0</v>
      </c>
    </row>
    <row r="278" spans="1:10" x14ac:dyDescent="0.25">
      <c r="A278" s="325"/>
      <c r="B278" s="340"/>
      <c r="C278" s="341"/>
      <c r="D278" s="342"/>
      <c r="E278" s="342"/>
      <c r="F278" s="343"/>
      <c r="G278" s="343"/>
      <c r="H278" s="343"/>
      <c r="I278" s="343"/>
      <c r="J278" s="343"/>
    </row>
    <row r="279" spans="1:10" x14ac:dyDescent="0.25">
      <c r="C279" s="324" t="s">
        <v>600</v>
      </c>
      <c r="H279" s="330">
        <f>SUM(H265:H278)</f>
        <v>0</v>
      </c>
      <c r="I279" s="330">
        <f>SUM(I265:I278)</f>
        <v>0</v>
      </c>
      <c r="J279" s="330">
        <f>SUM(J265:J278)</f>
        <v>0</v>
      </c>
    </row>
    <row r="281" spans="1:10" x14ac:dyDescent="0.25">
      <c r="C281" s="322" t="s">
        <v>461</v>
      </c>
    </row>
    <row r="283" spans="1:10" ht="63.75" x14ac:dyDescent="0.25">
      <c r="A283" s="320">
        <v>1</v>
      </c>
      <c r="B283" s="324" t="s">
        <v>601</v>
      </c>
      <c r="C283" s="324" t="s">
        <v>602</v>
      </c>
      <c r="D283" s="319">
        <v>1064.32</v>
      </c>
      <c r="E283" s="319" t="s">
        <v>477</v>
      </c>
      <c r="H283" s="323">
        <f>ROUND(D283*F283,)</f>
        <v>0</v>
      </c>
      <c r="I283" s="323">
        <f>ROUND(D283*G283,)</f>
        <v>0</v>
      </c>
      <c r="J283" s="323">
        <f>H283+I283</f>
        <v>0</v>
      </c>
    </row>
    <row r="285" spans="1:10" ht="102" x14ac:dyDescent="0.25">
      <c r="A285" s="320">
        <v>4</v>
      </c>
      <c r="B285" s="324" t="s">
        <v>603</v>
      </c>
      <c r="C285" s="324" t="s">
        <v>604</v>
      </c>
      <c r="D285" s="319">
        <v>1064.32</v>
      </c>
      <c r="E285" s="319" t="s">
        <v>477</v>
      </c>
      <c r="H285" s="323">
        <f>ROUND(D285*F285,)</f>
        <v>0</v>
      </c>
      <c r="I285" s="323">
        <f>ROUND(D285*G285,)</f>
        <v>0</v>
      </c>
      <c r="J285" s="323">
        <f>H285+I285</f>
        <v>0</v>
      </c>
    </row>
    <row r="286" spans="1:10" ht="76.5" x14ac:dyDescent="0.25">
      <c r="A286" s="320">
        <v>36</v>
      </c>
      <c r="B286" s="324" t="s">
        <v>605</v>
      </c>
      <c r="C286" s="324" t="s">
        <v>606</v>
      </c>
      <c r="D286" s="319">
        <v>900.92</v>
      </c>
      <c r="E286" s="319" t="s">
        <v>477</v>
      </c>
      <c r="H286" s="323">
        <f>ROUND(D286*F286,)</f>
        <v>0</v>
      </c>
      <c r="I286" s="323">
        <f>ROUND(D286*G286,)</f>
        <v>0</v>
      </c>
      <c r="J286" s="323">
        <f>H286+I286</f>
        <v>0</v>
      </c>
    </row>
    <row r="288" spans="1:10" ht="51" x14ac:dyDescent="0.25">
      <c r="A288" s="320">
        <v>37</v>
      </c>
      <c r="B288" s="324" t="s">
        <v>607</v>
      </c>
      <c r="C288" s="324" t="s">
        <v>608</v>
      </c>
      <c r="D288" s="319">
        <v>6.64</v>
      </c>
      <c r="E288" s="319" t="s">
        <v>477</v>
      </c>
      <c r="H288" s="323">
        <f>ROUND(D288*F288,)</f>
        <v>0</v>
      </c>
      <c r="I288" s="323">
        <f>ROUND(D288*G288,)</f>
        <v>0</v>
      </c>
      <c r="J288" s="323">
        <f>H288+I288</f>
        <v>0</v>
      </c>
    </row>
    <row r="290" spans="1:10" ht="63.75" x14ac:dyDescent="0.25">
      <c r="A290" s="325">
        <v>38</v>
      </c>
      <c r="B290" s="327" t="s">
        <v>609</v>
      </c>
      <c r="C290" s="327" t="s">
        <v>610</v>
      </c>
      <c r="D290" s="328">
        <v>900.92</v>
      </c>
      <c r="E290" s="328" t="s">
        <v>477</v>
      </c>
      <c r="F290" s="329"/>
      <c r="G290" s="329"/>
      <c r="H290" s="329">
        <f>ROUND(D290*F290,)</f>
        <v>0</v>
      </c>
      <c r="I290" s="329">
        <f>ROUND(D290*G290,)</f>
        <v>0</v>
      </c>
      <c r="J290" s="329">
        <f>H290+I290</f>
        <v>0</v>
      </c>
    </row>
    <row r="291" spans="1:10" x14ac:dyDescent="0.25">
      <c r="B291" s="324"/>
    </row>
    <row r="292" spans="1:10" x14ac:dyDescent="0.25">
      <c r="C292" s="324" t="s">
        <v>611</v>
      </c>
      <c r="H292" s="323">
        <f>SUM(H283:H291)</f>
        <v>0</v>
      </c>
      <c r="I292" s="323">
        <f>SUM(I283:I291)</f>
        <v>0</v>
      </c>
      <c r="J292" s="330">
        <f>SUM(H292:I292)</f>
        <v>0</v>
      </c>
    </row>
  </sheetData>
  <mergeCells count="14">
    <mergeCell ref="B17:J17"/>
    <mergeCell ref="A8:J8"/>
    <mergeCell ref="A10:J10"/>
    <mergeCell ref="A11:J11"/>
    <mergeCell ref="A13:J13"/>
    <mergeCell ref="A15:J15"/>
    <mergeCell ref="A61:J61"/>
    <mergeCell ref="A63:J63"/>
    <mergeCell ref="B19:G19"/>
    <mergeCell ref="B20:G20"/>
    <mergeCell ref="B24:J24"/>
    <mergeCell ref="A56:J56"/>
    <mergeCell ref="A58:J58"/>
    <mergeCell ref="A59:J59"/>
  </mergeCells>
  <hyperlinks>
    <hyperlink ref="C38" location="Munkanem_36" display="36. Vakolás és rabicolás" xr:uid="{3AFA5DC5-056F-4161-B30D-A4A5396512EB}"/>
    <hyperlink ref="C37" location="Munkanem_35" display="35. Ácsmunka" xr:uid="{A9A1EBB3-75B1-4982-A379-990647C4E3BE}"/>
    <hyperlink ref="C36" location="Munkanem_33" display="33. Falazás és egyéb kőművesmunkák" xr:uid="{14AC91F1-1031-43BF-AF5D-B5B5DEDBAF94}"/>
    <hyperlink ref="C43" location="Munkanem_45" display="45. Lakatosszerkezetek elhelyezése" xr:uid="{472B3171-F555-4507-9361-4E5DE3E3D953}"/>
    <hyperlink ref="C42" location="Munkanem_44" display="44. Asztalosszerkezetek elhelyezése" xr:uid="{B845F267-1199-4D3F-9E7D-BDAA7A43470C}"/>
    <hyperlink ref="C41" location="Munkanem_43" display="43. Bádogozás" xr:uid="{591F44C0-039E-42AC-8BE6-453209838F3E}"/>
    <hyperlink ref="C40" location="Munkanem_42" display="42. Aljzatkészítés, hideg- és melegburkolatok készítése" xr:uid="{CEDD45DD-F099-48C0-97F3-B199705EA5A2}"/>
    <hyperlink ref="C39" location="Munkanem_39" display="39. Szárazépítés" xr:uid="{7174AFE6-F4CA-4AF4-B5BB-7F4299FCB13B}"/>
    <hyperlink ref="C44" location="Munkanem_47" display="47. Felületképzés" xr:uid="{133AEFB4-8DE8-4AAB-88A3-5A77723D037E}"/>
    <hyperlink ref="C45" location="Munkanem_48" display="48. Szigetelés" xr:uid="{4CC3FA35-D385-410E-9B72-FBD045D909BF}"/>
    <hyperlink ref="C34" location="Munkanem_22" display="22. Szivárgó építés, alagcsövezés" xr:uid="{3476BAAA-ACC2-4E7F-A431-077A6DA0C1BD}"/>
    <hyperlink ref="C35" location="Munkanem_31" display="31. Helyszíni beton és vasbeton munka" xr:uid="{995ADC50-8AA3-40A8-9493-7A365DA710D3}"/>
    <hyperlink ref="C33" location="Munkanem_15" display="15. Zsaluzás és állványozás" xr:uid="{CDEE56BA-FB21-4447-8FA4-DBF335D83463}"/>
    <hyperlink ref="C32" location="Munkanem_12" display="12. Felvonulási létesítmények, költségtérítések" xr:uid="{28A268B4-F102-4B6D-82A1-D59FF64BD614}"/>
  </hyperlinks>
  <printOptions horizontalCentered="1"/>
  <pageMargins left="0.59055118110236227" right="0.59055118110236227" top="0.78740157480314965" bottom="0.78740157480314965" header="0.51181102362204722" footer="0.51181102362204722"/>
  <pageSetup paperSize="9" scale="75" orientation="portrait" r:id="rId1"/>
  <headerFooter>
    <oddFooter>&amp;C&amp;8&amp;P&amp;R&amp;8&amp;F</oddFooter>
  </headerFooter>
  <rowBreaks count="9" manualBreakCount="9">
    <brk id="66" max="9" man="1"/>
    <brk id="101" max="9" man="1"/>
    <brk id="112" max="9" man="1"/>
    <brk id="127" max="9" man="1"/>
    <brk id="143" max="9" man="1"/>
    <brk id="169" max="9" man="1"/>
    <brk id="196" max="9" man="1"/>
    <brk id="245" max="9" man="1"/>
    <brk id="28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5A57-CA3F-4C6B-9890-42F4C0BA9004}">
  <sheetPr>
    <tabColor theme="7" tint="-0.249977111117893"/>
  </sheetPr>
  <dimension ref="B2:D31"/>
  <sheetViews>
    <sheetView topLeftCell="A19" workbookViewId="0">
      <selection activeCell="D19" sqref="C19:D22"/>
    </sheetView>
  </sheetViews>
  <sheetFormatPr defaultRowHeight="18.75" x14ac:dyDescent="0.4"/>
  <cols>
    <col min="1" max="1" width="9.140625" style="344"/>
    <col min="2" max="2" width="44.28515625" style="344" bestFit="1" customWidth="1"/>
    <col min="3" max="3" width="16.85546875" style="344" bestFit="1" customWidth="1"/>
    <col min="4" max="4" width="18.7109375" style="344" bestFit="1" customWidth="1"/>
    <col min="5" max="5" width="9.140625" style="344"/>
    <col min="6" max="7" width="14" style="344" bestFit="1" customWidth="1"/>
    <col min="8" max="16384" width="9.140625" style="344"/>
  </cols>
  <sheetData>
    <row r="2" spans="2:4" x14ac:dyDescent="0.4">
      <c r="B2" s="305" t="s">
        <v>612</v>
      </c>
      <c r="C2" s="305"/>
      <c r="D2" s="305"/>
    </row>
    <row r="3" spans="2:4" x14ac:dyDescent="0.4">
      <c r="B3" s="345" t="s">
        <v>211</v>
      </c>
      <c r="C3" s="346"/>
      <c r="D3" s="347"/>
    </row>
    <row r="4" spans="2:4" x14ac:dyDescent="0.4">
      <c r="B4" s="348"/>
      <c r="C4" s="349"/>
      <c r="D4" s="350"/>
    </row>
    <row r="5" spans="2:4" x14ac:dyDescent="0.4">
      <c r="B5" s="348" t="s">
        <v>196</v>
      </c>
      <c r="C5" s="349"/>
      <c r="D5" s="351"/>
    </row>
    <row r="6" spans="2:4" x14ac:dyDescent="0.4">
      <c r="B6" s="348" t="s">
        <v>197</v>
      </c>
      <c r="C6" s="349"/>
      <c r="D6" s="352"/>
    </row>
    <row r="7" spans="2:4" x14ac:dyDescent="0.4">
      <c r="B7" s="353" t="s">
        <v>613</v>
      </c>
      <c r="C7" s="354"/>
      <c r="D7" s="355"/>
    </row>
    <row r="8" spans="2:4" x14ac:dyDescent="0.4">
      <c r="B8" s="349"/>
      <c r="C8" s="349"/>
      <c r="D8" s="349"/>
    </row>
    <row r="9" spans="2:4" x14ac:dyDescent="0.4">
      <c r="B9" s="349"/>
      <c r="C9" s="349"/>
      <c r="D9" s="349"/>
    </row>
    <row r="10" spans="2:4" x14ac:dyDescent="0.4">
      <c r="B10" s="305" t="s">
        <v>614</v>
      </c>
      <c r="C10" s="349"/>
      <c r="D10" s="349"/>
    </row>
    <row r="11" spans="2:4" x14ac:dyDescent="0.4">
      <c r="B11" s="81" t="s">
        <v>211</v>
      </c>
      <c r="C11" s="356">
        <v>0</v>
      </c>
      <c r="D11" s="357"/>
    </row>
    <row r="12" spans="2:4" x14ac:dyDescent="0.4">
      <c r="B12" s="358"/>
      <c r="C12" s="359"/>
      <c r="D12" s="360"/>
    </row>
    <row r="13" spans="2:4" x14ac:dyDescent="0.4">
      <c r="B13" s="361" t="s">
        <v>196</v>
      </c>
      <c r="C13" s="349"/>
      <c r="D13" s="362"/>
    </row>
    <row r="14" spans="2:4" x14ac:dyDescent="0.4">
      <c r="B14" s="363" t="s">
        <v>197</v>
      </c>
      <c r="C14" s="359"/>
      <c r="D14" s="364"/>
    </row>
    <row r="15" spans="2:4" x14ac:dyDescent="0.4">
      <c r="B15" s="353" t="s">
        <v>615</v>
      </c>
      <c r="C15" s="354"/>
      <c r="D15" s="365">
        <f>SUM(D13:D14)</f>
        <v>0</v>
      </c>
    </row>
    <row r="16" spans="2:4" x14ac:dyDescent="0.4">
      <c r="B16" s="349"/>
      <c r="C16" s="349"/>
      <c r="D16" s="349"/>
    </row>
    <row r="17" spans="2:4" x14ac:dyDescent="0.4">
      <c r="B17" s="349"/>
      <c r="C17" s="349"/>
      <c r="D17" s="349"/>
    </row>
    <row r="18" spans="2:4" x14ac:dyDescent="0.4">
      <c r="B18" s="305" t="s">
        <v>616</v>
      </c>
      <c r="C18" s="349"/>
      <c r="D18" s="349"/>
    </row>
    <row r="19" spans="2:4" x14ac:dyDescent="0.4">
      <c r="B19" s="81" t="s">
        <v>211</v>
      </c>
      <c r="C19" s="346"/>
      <c r="D19" s="366"/>
    </row>
    <row r="20" spans="2:4" x14ac:dyDescent="0.4">
      <c r="B20" s="358"/>
      <c r="C20" s="349"/>
      <c r="D20" s="350"/>
    </row>
    <row r="21" spans="2:4" x14ac:dyDescent="0.4">
      <c r="B21" s="361" t="s">
        <v>196</v>
      </c>
      <c r="C21" s="367"/>
      <c r="D21" s="368"/>
    </row>
    <row r="22" spans="2:4" x14ac:dyDescent="0.4">
      <c r="B22" s="363" t="s">
        <v>197</v>
      </c>
      <c r="C22" s="349"/>
      <c r="D22" s="369"/>
    </row>
    <row r="23" spans="2:4" x14ac:dyDescent="0.4">
      <c r="B23" s="353"/>
      <c r="C23" s="354"/>
      <c r="D23" s="370">
        <f>SUM(D21:D22)</f>
        <v>0</v>
      </c>
    </row>
    <row r="25" spans="2:4" x14ac:dyDescent="0.4">
      <c r="B25" s="305" t="s">
        <v>196</v>
      </c>
      <c r="D25" s="371">
        <f>D5+D13+D21</f>
        <v>0</v>
      </c>
    </row>
    <row r="26" spans="2:4" x14ac:dyDescent="0.4">
      <c r="B26" s="372" t="s">
        <v>197</v>
      </c>
      <c r="D26" s="373">
        <f>D25*0.27</f>
        <v>0</v>
      </c>
    </row>
    <row r="27" spans="2:4" x14ac:dyDescent="0.4">
      <c r="B27" s="117" t="s">
        <v>613</v>
      </c>
      <c r="C27" s="374"/>
      <c r="D27" s="375">
        <f>SUM(D25:D26)</f>
        <v>0</v>
      </c>
    </row>
    <row r="28" spans="2:4" x14ac:dyDescent="0.4">
      <c r="B28" s="376"/>
    </row>
    <row r="29" spans="2:4" x14ac:dyDescent="0.4">
      <c r="B29" s="377"/>
      <c r="C29" s="378"/>
      <c r="D29" s="379"/>
    </row>
    <row r="30" spans="2:4" x14ac:dyDescent="0.4">
      <c r="B30" s="380"/>
      <c r="D30" s="378"/>
    </row>
    <row r="31" spans="2:4" x14ac:dyDescent="0.4">
      <c r="D31" s="37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44A0D-EB97-4C4D-BC93-2A8A1F7E8326}">
  <sheetPr>
    <tabColor theme="4"/>
  </sheetPr>
  <dimension ref="A1:M66"/>
  <sheetViews>
    <sheetView view="pageBreakPreview" topLeftCell="A17" zoomScale="85" zoomScaleNormal="85" zoomScaleSheetLayoutView="85" workbookViewId="0">
      <selection activeCell="G31" sqref="G31:H37"/>
    </sheetView>
  </sheetViews>
  <sheetFormatPr defaultColWidth="9.140625" defaultRowHeight="12.75" x14ac:dyDescent="0.2"/>
  <cols>
    <col min="1" max="1" width="3.5703125" style="57" customWidth="1"/>
    <col min="2" max="5" width="9.140625" style="57"/>
    <col min="6" max="6" width="9.140625" style="57" customWidth="1"/>
    <col min="7" max="9" width="17.140625" style="58" customWidth="1"/>
    <col min="10" max="16384" width="9.140625" style="57"/>
  </cols>
  <sheetData>
    <row r="1" spans="1:9" x14ac:dyDescent="0.2">
      <c r="A1" s="52" t="s">
        <v>166</v>
      </c>
      <c r="B1" s="53"/>
      <c r="C1" s="53"/>
      <c r="D1" s="54"/>
      <c r="E1" s="53"/>
      <c r="F1" s="53"/>
      <c r="G1" s="55"/>
      <c r="H1" s="55"/>
      <c r="I1" s="56"/>
    </row>
    <row r="2" spans="1:9" x14ac:dyDescent="0.2">
      <c r="A2" s="52" t="s">
        <v>167</v>
      </c>
      <c r="B2" s="53"/>
      <c r="C2" s="53"/>
      <c r="D2" s="53"/>
      <c r="E2" s="53"/>
      <c r="F2" s="53"/>
      <c r="G2" s="55"/>
      <c r="H2" s="55"/>
    </row>
    <row r="3" spans="1:9" x14ac:dyDescent="0.2">
      <c r="B3" s="53"/>
      <c r="C3" s="53"/>
      <c r="D3" s="53"/>
      <c r="E3" s="53"/>
      <c r="F3" s="53"/>
      <c r="G3" s="55"/>
      <c r="H3" s="55"/>
      <c r="I3" s="56"/>
    </row>
    <row r="4" spans="1:9" x14ac:dyDescent="0.2">
      <c r="B4" s="53"/>
      <c r="C4" s="53"/>
      <c r="D4" s="53"/>
      <c r="E4" s="53"/>
      <c r="F4" s="53"/>
      <c r="G4" s="55"/>
      <c r="H4" s="55"/>
      <c r="I4" s="55"/>
    </row>
    <row r="5" spans="1:9" x14ac:dyDescent="0.2">
      <c r="B5" s="59"/>
      <c r="C5" s="53"/>
      <c r="D5" s="53"/>
      <c r="E5" s="53"/>
      <c r="F5" s="53"/>
      <c r="G5" s="55"/>
      <c r="H5" s="55"/>
      <c r="I5" s="55"/>
    </row>
    <row r="6" spans="1:9" ht="15.75" customHeight="1" x14ac:dyDescent="0.25">
      <c r="B6" s="384"/>
      <c r="C6" s="384"/>
      <c r="D6" s="384"/>
      <c r="E6" s="384"/>
      <c r="F6" s="384"/>
    </row>
    <row r="7" spans="1:9" ht="14.25" customHeight="1" x14ac:dyDescent="0.2">
      <c r="B7" s="385"/>
      <c r="C7" s="385"/>
      <c r="D7" s="385"/>
      <c r="E7" s="385"/>
      <c r="F7" s="385"/>
    </row>
    <row r="8" spans="1:9" ht="14.25" customHeight="1" x14ac:dyDescent="0.2">
      <c r="B8" s="61"/>
      <c r="C8" s="61"/>
      <c r="F8" s="60"/>
    </row>
    <row r="9" spans="1:9" ht="14.25" customHeight="1" x14ac:dyDescent="0.2">
      <c r="B9" s="385"/>
      <c r="C9" s="385"/>
      <c r="D9" s="385"/>
      <c r="E9" s="385"/>
      <c r="F9" s="60"/>
    </row>
    <row r="10" spans="1:9" ht="14.25" x14ac:dyDescent="0.2">
      <c r="B10" s="385"/>
      <c r="C10" s="385"/>
      <c r="D10" s="385"/>
      <c r="E10" s="385"/>
      <c r="F10" s="385"/>
    </row>
    <row r="11" spans="1:9" ht="20.25" x14ac:dyDescent="0.3">
      <c r="A11" s="386" t="s">
        <v>169</v>
      </c>
      <c r="B11" s="386"/>
      <c r="C11" s="386"/>
      <c r="D11" s="386"/>
      <c r="E11" s="386"/>
      <c r="F11" s="386"/>
      <c r="G11" s="386"/>
      <c r="H11" s="386"/>
      <c r="I11" s="386"/>
    </row>
    <row r="12" spans="1:9" x14ac:dyDescent="0.2">
      <c r="A12" s="62"/>
      <c r="B12" s="62"/>
      <c r="C12" s="62"/>
      <c r="D12" s="62"/>
      <c r="E12" s="62"/>
      <c r="F12" s="62"/>
      <c r="G12" s="63"/>
      <c r="H12" s="63"/>
      <c r="I12" s="63"/>
    </row>
    <row r="13" spans="1:9" ht="18" x14ac:dyDescent="0.25">
      <c r="A13" s="381" t="s">
        <v>170</v>
      </c>
      <c r="B13" s="381"/>
      <c r="C13" s="381"/>
      <c r="D13" s="381"/>
      <c r="E13" s="381"/>
      <c r="F13" s="381"/>
      <c r="G13" s="381"/>
      <c r="H13" s="381"/>
      <c r="I13" s="381"/>
    </row>
    <row r="14" spans="1:9" ht="18" x14ac:dyDescent="0.25">
      <c r="A14" s="381" t="s">
        <v>171</v>
      </c>
      <c r="B14" s="381"/>
      <c r="C14" s="381"/>
      <c r="D14" s="381"/>
      <c r="E14" s="381"/>
      <c r="F14" s="381"/>
      <c r="G14" s="381"/>
      <c r="H14" s="381"/>
      <c r="I14" s="381"/>
    </row>
    <row r="16" spans="1:9" ht="15.75" x14ac:dyDescent="0.25">
      <c r="A16" s="382" t="s">
        <v>172</v>
      </c>
      <c r="B16" s="382"/>
      <c r="C16" s="382"/>
      <c r="D16" s="382"/>
      <c r="E16" s="382"/>
      <c r="F16" s="382"/>
      <c r="G16" s="382"/>
      <c r="H16" s="382"/>
      <c r="I16" s="382"/>
    </row>
    <row r="18" spans="1:9" ht="15.75" x14ac:dyDescent="0.25">
      <c r="A18" s="382" t="s">
        <v>173</v>
      </c>
      <c r="B18" s="382"/>
      <c r="C18" s="382"/>
      <c r="D18" s="382"/>
      <c r="E18" s="382"/>
      <c r="F18" s="382"/>
      <c r="G18" s="382"/>
      <c r="H18" s="382"/>
      <c r="I18" s="382"/>
    </row>
    <row r="22" spans="1:9" ht="30" customHeight="1" x14ac:dyDescent="0.2">
      <c r="B22" s="383"/>
      <c r="C22" s="383"/>
      <c r="D22" s="383"/>
      <c r="E22" s="383"/>
      <c r="F22" s="383"/>
      <c r="G22" s="383"/>
      <c r="H22" s="383"/>
      <c r="I22" s="383"/>
    </row>
    <row r="23" spans="1:9" ht="14.25" x14ac:dyDescent="0.2">
      <c r="B23" s="64"/>
      <c r="C23" s="64"/>
      <c r="D23" s="64"/>
      <c r="E23" s="64"/>
      <c r="F23" s="64"/>
      <c r="G23" s="65"/>
      <c r="H23" s="65"/>
      <c r="I23" s="65"/>
    </row>
    <row r="24" spans="1:9" ht="14.25" x14ac:dyDescent="0.2">
      <c r="B24" s="64"/>
      <c r="C24" s="64"/>
      <c r="D24" s="64"/>
      <c r="E24" s="64"/>
      <c r="F24" s="64"/>
      <c r="G24" s="65"/>
      <c r="H24" s="65"/>
      <c r="I24" s="65"/>
    </row>
    <row r="27" spans="1:9" x14ac:dyDescent="0.2">
      <c r="G27" s="66" t="s">
        <v>7</v>
      </c>
      <c r="H27" s="66" t="s">
        <v>8</v>
      </c>
      <c r="I27" s="66" t="s">
        <v>174</v>
      </c>
    </row>
    <row r="29" spans="1:9" x14ac:dyDescent="0.2">
      <c r="B29" s="57" t="s">
        <v>175</v>
      </c>
      <c r="I29" s="58">
        <f>G29+H29</f>
        <v>0</v>
      </c>
    </row>
    <row r="31" spans="1:9" x14ac:dyDescent="0.2">
      <c r="B31" s="67" t="s">
        <v>176</v>
      </c>
      <c r="G31" s="79"/>
      <c r="I31" s="58">
        <f>H31+G31</f>
        <v>0</v>
      </c>
    </row>
    <row r="32" spans="1:9" x14ac:dyDescent="0.2">
      <c r="B32" s="67"/>
    </row>
    <row r="33" spans="2:13" x14ac:dyDescent="0.2">
      <c r="B33" s="67" t="s">
        <v>177</v>
      </c>
      <c r="I33" s="58">
        <f>G33+H33</f>
        <v>0</v>
      </c>
    </row>
    <row r="34" spans="2:13" x14ac:dyDescent="0.2">
      <c r="B34" s="67"/>
    </row>
    <row r="35" spans="2:13" x14ac:dyDescent="0.2">
      <c r="B35" s="67" t="s">
        <v>178</v>
      </c>
      <c r="G35" s="80"/>
      <c r="H35" s="74"/>
      <c r="I35" s="74">
        <f>G35+H35</f>
        <v>0</v>
      </c>
    </row>
    <row r="36" spans="2:13" x14ac:dyDescent="0.2">
      <c r="B36" s="67"/>
    </row>
    <row r="37" spans="2:13" x14ac:dyDescent="0.2">
      <c r="B37" s="67" t="s">
        <v>179</v>
      </c>
      <c r="I37" s="58">
        <f>G37+H37</f>
        <v>0</v>
      </c>
    </row>
    <row r="38" spans="2:13" x14ac:dyDescent="0.2">
      <c r="B38" s="67"/>
    </row>
    <row r="39" spans="2:13" x14ac:dyDescent="0.2">
      <c r="B39" s="68" t="s">
        <v>180</v>
      </c>
      <c r="C39" s="69"/>
      <c r="D39" s="69"/>
      <c r="E39" s="69"/>
      <c r="F39" s="69"/>
      <c r="G39" s="70"/>
      <c r="H39" s="70"/>
      <c r="I39" s="70">
        <f>G39+H39</f>
        <v>0</v>
      </c>
    </row>
    <row r="40" spans="2:13" x14ac:dyDescent="0.2">
      <c r="B40" s="71"/>
      <c r="C40" s="71"/>
      <c r="D40" s="71"/>
      <c r="E40" s="71"/>
      <c r="F40" s="71"/>
      <c r="G40" s="72"/>
      <c r="H40" s="72"/>
      <c r="I40" s="72"/>
    </row>
    <row r="42" spans="2:13" x14ac:dyDescent="0.2">
      <c r="F42" s="73" t="s">
        <v>181</v>
      </c>
      <c r="G42" s="74">
        <f>SUM(G28:G41)</f>
        <v>0</v>
      </c>
      <c r="H42" s="74">
        <f>SUM(H28:H41)</f>
        <v>0</v>
      </c>
      <c r="I42" s="74">
        <f>SUM(I28:I41)</f>
        <v>0</v>
      </c>
    </row>
    <row r="44" spans="2:13" x14ac:dyDescent="0.2">
      <c r="F44" s="75" t="s">
        <v>182</v>
      </c>
      <c r="I44" s="58">
        <f>ROUND(I42*0.27,)</f>
        <v>0</v>
      </c>
    </row>
    <row r="45" spans="2:13" x14ac:dyDescent="0.2">
      <c r="F45" s="67"/>
      <c r="G45" s="76"/>
      <c r="H45" s="76"/>
      <c r="I45" s="76"/>
    </row>
    <row r="46" spans="2:13" x14ac:dyDescent="0.2">
      <c r="F46" s="73" t="s">
        <v>183</v>
      </c>
      <c r="I46" s="74">
        <f>I44+I42</f>
        <v>0</v>
      </c>
    </row>
    <row r="48" spans="2:13" x14ac:dyDescent="0.2">
      <c r="M48" s="95"/>
    </row>
    <row r="52" spans="2:9" ht="13.5" x14ac:dyDescent="0.25">
      <c r="B52" s="77" t="s">
        <v>184</v>
      </c>
    </row>
    <row r="53" spans="2:9" ht="13.5" x14ac:dyDescent="0.25">
      <c r="B53" s="78" t="s">
        <v>185</v>
      </c>
    </row>
    <row r="54" spans="2:9" ht="13.5" x14ac:dyDescent="0.25">
      <c r="B54" s="78" t="s">
        <v>186</v>
      </c>
    </row>
    <row r="55" spans="2:9" ht="13.5" x14ac:dyDescent="0.25">
      <c r="B55" s="78" t="s">
        <v>187</v>
      </c>
    </row>
    <row r="56" spans="2:9" ht="13.5" x14ac:dyDescent="0.25">
      <c r="B56" s="78" t="s">
        <v>188</v>
      </c>
    </row>
    <row r="57" spans="2:9" ht="12.75" customHeight="1" x14ac:dyDescent="0.25">
      <c r="B57" s="78" t="s">
        <v>189</v>
      </c>
    </row>
    <row r="58" spans="2:9" ht="12.75" customHeight="1" x14ac:dyDescent="0.25">
      <c r="B58" s="78" t="s">
        <v>190</v>
      </c>
    </row>
    <row r="59" spans="2:9" ht="12.75" customHeight="1" x14ac:dyDescent="0.25">
      <c r="B59" s="78" t="s">
        <v>191</v>
      </c>
    </row>
    <row r="60" spans="2:9" ht="12.75" customHeight="1" x14ac:dyDescent="0.25">
      <c r="B60" s="78" t="s">
        <v>192</v>
      </c>
    </row>
    <row r="61" spans="2:9" ht="12.75" customHeight="1" x14ac:dyDescent="0.25">
      <c r="B61" s="78" t="s">
        <v>193</v>
      </c>
    </row>
    <row r="62" spans="2:9" ht="12.75" customHeight="1" x14ac:dyDescent="0.2">
      <c r="G62" s="57"/>
      <c r="H62" s="57"/>
      <c r="I62" s="57"/>
    </row>
    <row r="63" spans="2:9" ht="12.75" customHeight="1" x14ac:dyDescent="0.2">
      <c r="G63" s="57"/>
      <c r="H63" s="57"/>
      <c r="I63" s="57"/>
    </row>
    <row r="64" spans="2:9" x14ac:dyDescent="0.2">
      <c r="G64" s="57"/>
      <c r="H64" s="57"/>
      <c r="I64" s="57"/>
    </row>
    <row r="65" s="57" customFormat="1" x14ac:dyDescent="0.2"/>
    <row r="66" s="57" customFormat="1" x14ac:dyDescent="0.2"/>
  </sheetData>
  <mergeCells count="10">
    <mergeCell ref="A14:I14"/>
    <mergeCell ref="A16:I16"/>
    <mergeCell ref="A18:I18"/>
    <mergeCell ref="B22:I22"/>
    <mergeCell ref="B6:F6"/>
    <mergeCell ref="B7:F7"/>
    <mergeCell ref="B9:E9"/>
    <mergeCell ref="B10:F10"/>
    <mergeCell ref="A11:I11"/>
    <mergeCell ref="A13:I13"/>
  </mergeCells>
  <printOptions horizontalCentered="1"/>
  <pageMargins left="0.78740157480314965" right="0.78740157480314965" top="0.78740157480314965" bottom="0.78740157480314965" header="0.51181102362204722" footer="0.51181102362204722"/>
  <pageSetup paperSize="9" scale="80" orientation="portrait" r:id="rId1"/>
  <headerFooter>
    <oddFooter>&amp;C&amp;8&amp;P&amp;R&amp;8&amp;F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MJ146"/>
  <sheetViews>
    <sheetView zoomScale="85" zoomScaleNormal="85" workbookViewId="0">
      <pane ySplit="1" topLeftCell="A22" activePane="bottomLeft" state="frozen"/>
      <selection activeCell="M48" sqref="M48"/>
      <selection pane="bottomLeft" activeCell="G31" sqref="F20:G31"/>
    </sheetView>
  </sheetViews>
  <sheetFormatPr defaultColWidth="9.140625" defaultRowHeight="15" x14ac:dyDescent="0.25"/>
  <cols>
    <col min="1" max="2" width="9.140625" style="1"/>
    <col min="3" max="3" width="52" style="2" customWidth="1"/>
    <col min="4" max="5" width="9.140625" style="1"/>
    <col min="6" max="6" width="15.5703125" style="1" customWidth="1"/>
    <col min="7" max="7" width="10.7109375" style="1" customWidth="1"/>
    <col min="8" max="9" width="13.5703125" style="1" customWidth="1"/>
    <col min="10" max="10" width="15.42578125" style="1" customWidth="1"/>
    <col min="11" max="1024" width="9.140625" style="1"/>
  </cols>
  <sheetData>
    <row r="1" spans="1:13" ht="30" x14ac:dyDescent="0.25">
      <c r="A1" s="3" t="s">
        <v>0</v>
      </c>
      <c r="B1" s="4" t="s">
        <v>1</v>
      </c>
      <c r="C1" s="4" t="s">
        <v>2</v>
      </c>
      <c r="D1" s="5" t="s">
        <v>3</v>
      </c>
      <c r="E1" s="4" t="s">
        <v>4</v>
      </c>
      <c r="F1" s="6" t="s">
        <v>5</v>
      </c>
      <c r="G1" s="7" t="s">
        <v>6</v>
      </c>
      <c r="H1" s="6" t="s">
        <v>7</v>
      </c>
      <c r="I1" s="6" t="s">
        <v>8</v>
      </c>
      <c r="J1" s="6" t="s">
        <v>9</v>
      </c>
    </row>
    <row r="2" spans="1:13" ht="84" customHeight="1" x14ac:dyDescent="0.25">
      <c r="A2" s="400" t="s">
        <v>10</v>
      </c>
      <c r="B2" s="400"/>
      <c r="C2" s="400"/>
      <c r="D2" s="400"/>
      <c r="E2" s="400"/>
      <c r="F2" s="400"/>
      <c r="G2" s="400"/>
      <c r="H2" s="400"/>
      <c r="I2" s="400"/>
      <c r="J2" s="400"/>
    </row>
    <row r="3" spans="1:13" ht="15" customHeight="1" x14ac:dyDescent="0.25">
      <c r="A3" s="396" t="s">
        <v>11</v>
      </c>
      <c r="B3" s="396"/>
      <c r="C3" s="396"/>
      <c r="D3" s="396"/>
      <c r="E3" s="396"/>
      <c r="F3" s="4"/>
      <c r="G3" s="5"/>
      <c r="H3" s="5"/>
      <c r="I3" s="5"/>
      <c r="J3" s="4"/>
    </row>
    <row r="4" spans="1:13" ht="137.25" customHeight="1" x14ac:dyDescent="0.25">
      <c r="A4" s="395" t="s">
        <v>12</v>
      </c>
      <c r="B4" s="395"/>
      <c r="C4" s="395"/>
      <c r="D4" s="395"/>
      <c r="E4" s="395"/>
      <c r="F4" s="395"/>
      <c r="G4" s="395"/>
      <c r="H4" s="395"/>
      <c r="I4" s="395"/>
      <c r="J4" s="395"/>
    </row>
    <row r="5" spans="1:13" ht="130.5" customHeight="1" x14ac:dyDescent="0.25">
      <c r="A5" s="395" t="s">
        <v>13</v>
      </c>
      <c r="B5" s="395"/>
      <c r="C5" s="395"/>
      <c r="D5" s="395"/>
      <c r="E5" s="395"/>
      <c r="F5" s="395"/>
      <c r="G5" s="395"/>
      <c r="H5" s="395"/>
      <c r="I5" s="395"/>
      <c r="J5" s="395"/>
      <c r="L5" s="8"/>
      <c r="M5" s="8"/>
    </row>
    <row r="6" spans="1:13" x14ac:dyDescent="0.25">
      <c r="A6" s="9">
        <v>1</v>
      </c>
      <c r="B6" s="9">
        <v>1</v>
      </c>
      <c r="C6" s="10" t="s">
        <v>14</v>
      </c>
      <c r="D6" s="11">
        <v>1</v>
      </c>
      <c r="E6" s="11" t="s">
        <v>15</v>
      </c>
      <c r="F6" s="12"/>
      <c r="G6" s="12"/>
      <c r="H6" s="12">
        <f>ROUND(D6*F6, 0)</f>
        <v>0</v>
      </c>
      <c r="I6" s="12">
        <f>ROUND(D6*G6, 0)</f>
        <v>0</v>
      </c>
      <c r="J6" s="12">
        <f>SUM(H6:I6)</f>
        <v>0</v>
      </c>
      <c r="L6" s="8"/>
      <c r="M6" s="8"/>
    </row>
    <row r="7" spans="1:13" x14ac:dyDescent="0.25">
      <c r="A7" s="9">
        <v>1</v>
      </c>
      <c r="B7" s="9">
        <v>2</v>
      </c>
      <c r="C7" s="10" t="s">
        <v>16</v>
      </c>
      <c r="D7" s="11">
        <v>1</v>
      </c>
      <c r="E7" s="11" t="s">
        <v>15</v>
      </c>
      <c r="F7" s="12"/>
      <c r="G7" s="12"/>
      <c r="H7" s="12">
        <f>ROUND(D7*F7, 0)</f>
        <v>0</v>
      </c>
      <c r="I7" s="12">
        <f>ROUND(D7*G7, 0)</f>
        <v>0</v>
      </c>
      <c r="J7" s="12">
        <f>SUM(H7:I7)</f>
        <v>0</v>
      </c>
      <c r="L7" s="8"/>
      <c r="M7" s="8"/>
    </row>
    <row r="8" spans="1:13" x14ac:dyDescent="0.25">
      <c r="A8" s="9">
        <v>1</v>
      </c>
      <c r="B8" s="9">
        <v>3</v>
      </c>
      <c r="C8" s="10" t="s">
        <v>17</v>
      </c>
      <c r="D8" s="11">
        <v>1</v>
      </c>
      <c r="E8" s="11" t="s">
        <v>15</v>
      </c>
      <c r="F8" s="12"/>
      <c r="G8" s="12"/>
      <c r="H8" s="12">
        <f>ROUND(D8*F8, 0)</f>
        <v>0</v>
      </c>
      <c r="I8" s="12">
        <f>ROUND(D8*G8, 0)</f>
        <v>0</v>
      </c>
      <c r="J8" s="12">
        <f>SUM(H8:I8)</f>
        <v>0</v>
      </c>
      <c r="L8" s="8"/>
      <c r="M8" s="8"/>
    </row>
    <row r="9" spans="1:13" x14ac:dyDescent="0.25">
      <c r="A9" s="9">
        <v>1</v>
      </c>
      <c r="B9" s="9">
        <v>4</v>
      </c>
      <c r="C9" s="13" t="s">
        <v>18</v>
      </c>
      <c r="D9" s="11">
        <v>3</v>
      </c>
      <c r="E9" s="11" t="s">
        <v>19</v>
      </c>
      <c r="F9" s="12"/>
      <c r="G9" s="12"/>
      <c r="H9" s="12">
        <f>ROUND(D9*F9, 0)</f>
        <v>0</v>
      </c>
      <c r="I9" s="12">
        <f>ROUND(D9*G9, 0)</f>
        <v>0</v>
      </c>
      <c r="J9" s="12">
        <f>SUM(H9:I9)</f>
        <v>0</v>
      </c>
      <c r="L9" s="8"/>
      <c r="M9" s="8"/>
    </row>
    <row r="10" spans="1:13" ht="15" customHeight="1" x14ac:dyDescent="0.25">
      <c r="A10" s="394" t="s">
        <v>20</v>
      </c>
      <c r="B10" s="394"/>
      <c r="C10" s="394"/>
      <c r="D10" s="394"/>
      <c r="E10" s="394"/>
      <c r="F10" s="14"/>
      <c r="G10" s="15"/>
      <c r="H10" s="16">
        <f>SUM(H6:H8)</f>
        <v>0</v>
      </c>
      <c r="I10" s="16">
        <f>SUM(I6:I8)</f>
        <v>0</v>
      </c>
      <c r="J10" s="16">
        <f>SUM(J6:J8)</f>
        <v>0</v>
      </c>
      <c r="L10" s="8"/>
      <c r="M10" s="8"/>
    </row>
    <row r="11" spans="1:13" ht="15" customHeight="1" x14ac:dyDescent="0.25">
      <c r="A11" s="17"/>
      <c r="B11" s="17"/>
      <c r="C11" s="17"/>
      <c r="D11" s="17"/>
      <c r="E11" s="17"/>
      <c r="F11" s="17"/>
      <c r="G11" s="17"/>
      <c r="H11" s="17"/>
      <c r="I11" s="17"/>
      <c r="J11" s="17"/>
      <c r="L11" s="8"/>
      <c r="M11" s="8"/>
    </row>
    <row r="12" spans="1:13" x14ac:dyDescent="0.25">
      <c r="A12" s="17"/>
      <c r="B12" s="17"/>
      <c r="C12" s="13"/>
      <c r="D12" s="17"/>
      <c r="E12" s="17"/>
      <c r="F12" s="17"/>
      <c r="G12" s="17"/>
      <c r="H12" s="17"/>
      <c r="I12" s="17"/>
      <c r="J12" s="17"/>
      <c r="L12" s="8"/>
      <c r="M12" s="8"/>
    </row>
    <row r="13" spans="1:13" ht="15" customHeight="1" x14ac:dyDescent="0.25">
      <c r="A13" s="396" t="s">
        <v>21</v>
      </c>
      <c r="B13" s="396"/>
      <c r="C13" s="396"/>
      <c r="D13" s="396"/>
      <c r="E13" s="396"/>
      <c r="F13" s="4"/>
      <c r="G13" s="5"/>
      <c r="H13" s="5"/>
      <c r="I13" s="5"/>
      <c r="J13" s="4"/>
      <c r="L13" s="8"/>
      <c r="M13" s="8"/>
    </row>
    <row r="14" spans="1:13" ht="78" customHeight="1" x14ac:dyDescent="0.25">
      <c r="A14" s="395" t="s">
        <v>22</v>
      </c>
      <c r="B14" s="395"/>
      <c r="C14" s="395"/>
      <c r="D14" s="395"/>
      <c r="E14" s="395"/>
      <c r="F14" s="395"/>
      <c r="G14" s="395"/>
      <c r="H14" s="395"/>
      <c r="I14" s="395"/>
      <c r="J14" s="395"/>
      <c r="L14" s="8"/>
      <c r="M14" s="8"/>
    </row>
    <row r="15" spans="1:13" ht="31.5" customHeight="1" x14ac:dyDescent="0.25">
      <c r="A15" s="395" t="s">
        <v>23</v>
      </c>
      <c r="B15" s="395"/>
      <c r="C15" s="395"/>
      <c r="D15" s="395"/>
      <c r="E15" s="395"/>
      <c r="F15" s="395"/>
      <c r="G15" s="395"/>
      <c r="H15" s="395"/>
      <c r="I15" s="395"/>
      <c r="J15" s="395"/>
      <c r="L15" s="8"/>
      <c r="M15" s="8"/>
    </row>
    <row r="16" spans="1:13" ht="63.75" customHeight="1" x14ac:dyDescent="0.25">
      <c r="A16" s="395" t="s">
        <v>24</v>
      </c>
      <c r="B16" s="395"/>
      <c r="C16" s="395"/>
      <c r="D16" s="395"/>
      <c r="E16" s="395"/>
      <c r="F16" s="395"/>
      <c r="G16" s="395"/>
      <c r="H16" s="395"/>
      <c r="I16" s="395"/>
      <c r="J16" s="395"/>
      <c r="L16" s="8"/>
      <c r="M16" s="8"/>
    </row>
    <row r="17" spans="1:13" ht="47.25" customHeight="1" x14ac:dyDescent="0.25">
      <c r="A17" s="395" t="s">
        <v>25</v>
      </c>
      <c r="B17" s="395"/>
      <c r="C17" s="395"/>
      <c r="D17" s="395"/>
      <c r="E17" s="395"/>
      <c r="F17" s="395"/>
      <c r="G17" s="395"/>
      <c r="H17" s="395"/>
      <c r="I17" s="395"/>
      <c r="J17" s="395"/>
      <c r="L17" s="8"/>
      <c r="M17" s="8"/>
    </row>
    <row r="18" spans="1:13" ht="63.75" customHeight="1" x14ac:dyDescent="0.25">
      <c r="A18" s="395" t="s">
        <v>26</v>
      </c>
      <c r="B18" s="395"/>
      <c r="C18" s="395"/>
      <c r="D18" s="395"/>
      <c r="E18" s="395"/>
      <c r="F18" s="395"/>
      <c r="G18" s="395"/>
      <c r="H18" s="395"/>
      <c r="I18" s="395"/>
      <c r="J18" s="395"/>
      <c r="L18" s="8"/>
      <c r="M18" s="8"/>
    </row>
    <row r="19" spans="1:13" ht="36" customHeight="1" x14ac:dyDescent="0.25">
      <c r="A19" s="395" t="s">
        <v>27</v>
      </c>
      <c r="B19" s="395"/>
      <c r="C19" s="395"/>
      <c r="D19" s="395"/>
      <c r="E19" s="395"/>
      <c r="F19" s="395"/>
      <c r="G19" s="395"/>
      <c r="H19" s="395"/>
      <c r="I19" s="395"/>
      <c r="J19" s="395"/>
      <c r="L19" s="8"/>
      <c r="M19" s="8"/>
    </row>
    <row r="20" spans="1:13" ht="45" x14ac:dyDescent="0.25">
      <c r="A20" s="9">
        <v>2</v>
      </c>
      <c r="B20" s="9">
        <v>1</v>
      </c>
      <c r="C20" s="13" t="s">
        <v>28</v>
      </c>
      <c r="D20" s="11">
        <v>15</v>
      </c>
      <c r="E20" s="11" t="s">
        <v>29</v>
      </c>
      <c r="F20" s="12"/>
      <c r="G20" s="12"/>
      <c r="H20" s="12">
        <f t="shared" ref="H20:H31" si="0">ROUND(D20*F20, 0)</f>
        <v>0</v>
      </c>
      <c r="I20" s="12">
        <f t="shared" ref="I20:I31" si="1">ROUND(D20*G20, 0)</f>
        <v>0</v>
      </c>
      <c r="J20" s="12">
        <f t="shared" ref="J20:J31" si="2">SUM(H20:I20)</f>
        <v>0</v>
      </c>
      <c r="L20" s="8"/>
      <c r="M20" s="8"/>
    </row>
    <row r="21" spans="1:13" ht="45" x14ac:dyDescent="0.25">
      <c r="A21" s="9">
        <v>2</v>
      </c>
      <c r="B21" s="9">
        <v>2</v>
      </c>
      <c r="C21" s="13" t="s">
        <v>30</v>
      </c>
      <c r="D21" s="11">
        <v>124</v>
      </c>
      <c r="E21" s="11" t="s">
        <v>29</v>
      </c>
      <c r="F21" s="12"/>
      <c r="G21" s="12"/>
      <c r="H21" s="12">
        <f t="shared" si="0"/>
        <v>0</v>
      </c>
      <c r="I21" s="12">
        <f t="shared" si="1"/>
        <v>0</v>
      </c>
      <c r="J21" s="12">
        <f t="shared" si="2"/>
        <v>0</v>
      </c>
      <c r="L21" s="8"/>
      <c r="M21" s="8"/>
    </row>
    <row r="22" spans="1:13" ht="60" x14ac:dyDescent="0.25">
      <c r="A22" s="9">
        <v>2</v>
      </c>
      <c r="B22" s="9">
        <v>3</v>
      </c>
      <c r="C22" s="13" t="s">
        <v>31</v>
      </c>
      <c r="D22" s="11">
        <v>130</v>
      </c>
      <c r="E22" s="11" t="s">
        <v>29</v>
      </c>
      <c r="F22" s="12"/>
      <c r="G22" s="12"/>
      <c r="H22" s="12">
        <f>ROUND(D22*F22, 0)</f>
        <v>0</v>
      </c>
      <c r="I22" s="12">
        <f t="shared" si="1"/>
        <v>0</v>
      </c>
      <c r="J22" s="12">
        <f t="shared" si="2"/>
        <v>0</v>
      </c>
      <c r="L22" s="8"/>
      <c r="M22" s="8"/>
    </row>
    <row r="23" spans="1:13" ht="75" x14ac:dyDescent="0.25">
      <c r="A23" s="9">
        <v>2</v>
      </c>
      <c r="B23" s="9">
        <v>4</v>
      </c>
      <c r="C23" s="13" t="s">
        <v>32</v>
      </c>
      <c r="D23" s="11">
        <v>20</v>
      </c>
      <c r="E23" s="11" t="s">
        <v>29</v>
      </c>
      <c r="F23" s="12"/>
      <c r="G23" s="12"/>
      <c r="H23" s="12">
        <f t="shared" si="0"/>
        <v>0</v>
      </c>
      <c r="I23" s="12">
        <f t="shared" si="1"/>
        <v>0</v>
      </c>
      <c r="J23" s="12">
        <f t="shared" si="2"/>
        <v>0</v>
      </c>
      <c r="L23" s="8"/>
      <c r="M23" s="8"/>
    </row>
    <row r="24" spans="1:13" ht="30" x14ac:dyDescent="0.25">
      <c r="A24" s="9">
        <v>2</v>
      </c>
      <c r="B24" s="9">
        <v>5</v>
      </c>
      <c r="C24" s="13" t="s">
        <v>33</v>
      </c>
      <c r="D24" s="11">
        <v>3250</v>
      </c>
      <c r="E24" s="11" t="s">
        <v>29</v>
      </c>
      <c r="F24" s="12"/>
      <c r="G24" s="12"/>
      <c r="H24" s="12">
        <f t="shared" si="0"/>
        <v>0</v>
      </c>
      <c r="I24" s="12">
        <f t="shared" si="1"/>
        <v>0</v>
      </c>
      <c r="J24" s="12">
        <f t="shared" si="2"/>
        <v>0</v>
      </c>
      <c r="L24" s="8"/>
      <c r="M24" s="8"/>
    </row>
    <row r="25" spans="1:13" ht="30" x14ac:dyDescent="0.25">
      <c r="A25" s="9">
        <v>2</v>
      </c>
      <c r="B25" s="9">
        <v>6</v>
      </c>
      <c r="C25" s="13" t="s">
        <v>34</v>
      </c>
      <c r="D25" s="11">
        <v>150</v>
      </c>
      <c r="E25" s="11" t="s">
        <v>29</v>
      </c>
      <c r="F25" s="12"/>
      <c r="G25" s="12"/>
      <c r="H25" s="12">
        <f t="shared" si="0"/>
        <v>0</v>
      </c>
      <c r="I25" s="12">
        <f t="shared" si="1"/>
        <v>0</v>
      </c>
      <c r="J25" s="12">
        <f t="shared" si="2"/>
        <v>0</v>
      </c>
      <c r="L25" s="8"/>
      <c r="M25" s="8"/>
    </row>
    <row r="26" spans="1:13" ht="30" x14ac:dyDescent="0.25">
      <c r="A26" s="9">
        <v>2</v>
      </c>
      <c r="B26" s="9">
        <v>7</v>
      </c>
      <c r="C26" s="13" t="s">
        <v>35</v>
      </c>
      <c r="D26" s="11">
        <v>90</v>
      </c>
      <c r="E26" s="11" t="s">
        <v>29</v>
      </c>
      <c r="F26" s="12"/>
      <c r="G26" s="12"/>
      <c r="H26" s="12">
        <f t="shared" si="0"/>
        <v>0</v>
      </c>
      <c r="I26" s="12">
        <f t="shared" si="1"/>
        <v>0</v>
      </c>
      <c r="J26" s="12">
        <f t="shared" si="2"/>
        <v>0</v>
      </c>
      <c r="L26" s="8"/>
      <c r="M26" s="8"/>
    </row>
    <row r="27" spans="1:13" x14ac:dyDescent="0.25">
      <c r="A27" s="9">
        <v>2</v>
      </c>
      <c r="B27" s="9">
        <v>10</v>
      </c>
      <c r="C27" s="13" t="s">
        <v>36</v>
      </c>
      <c r="D27" s="11">
        <v>42</v>
      </c>
      <c r="E27" s="11" t="s">
        <v>19</v>
      </c>
      <c r="F27" s="12"/>
      <c r="G27" s="12"/>
      <c r="H27" s="12">
        <f t="shared" si="0"/>
        <v>0</v>
      </c>
      <c r="I27" s="12">
        <f t="shared" si="1"/>
        <v>0</v>
      </c>
      <c r="J27" s="12">
        <f t="shared" si="2"/>
        <v>0</v>
      </c>
      <c r="L27" s="8"/>
      <c r="M27" s="8"/>
    </row>
    <row r="28" spans="1:13" x14ac:dyDescent="0.25">
      <c r="A28" s="9">
        <v>2</v>
      </c>
      <c r="B28" s="9">
        <v>11</v>
      </c>
      <c r="C28" s="13" t="s">
        <v>37</v>
      </c>
      <c r="D28" s="11">
        <v>24</v>
      </c>
      <c r="E28" s="11" t="s">
        <v>19</v>
      </c>
      <c r="F28" s="12"/>
      <c r="G28" s="12"/>
      <c r="H28" s="12">
        <f t="shared" si="0"/>
        <v>0</v>
      </c>
      <c r="I28" s="12">
        <f t="shared" si="1"/>
        <v>0</v>
      </c>
      <c r="J28" s="12">
        <f t="shared" si="2"/>
        <v>0</v>
      </c>
      <c r="L28" s="8"/>
      <c r="M28" s="8"/>
    </row>
    <row r="29" spans="1:13" x14ac:dyDescent="0.25">
      <c r="A29" s="9">
        <v>2</v>
      </c>
      <c r="B29" s="9">
        <v>12</v>
      </c>
      <c r="C29" s="13" t="s">
        <v>38</v>
      </c>
      <c r="D29" s="11">
        <v>12</v>
      </c>
      <c r="E29" s="11" t="s">
        <v>19</v>
      </c>
      <c r="F29" s="12"/>
      <c r="G29" s="12"/>
      <c r="H29" s="12">
        <f t="shared" si="0"/>
        <v>0</v>
      </c>
      <c r="I29" s="12">
        <f t="shared" si="1"/>
        <v>0</v>
      </c>
      <c r="J29" s="12">
        <f t="shared" si="2"/>
        <v>0</v>
      </c>
      <c r="L29" s="8"/>
      <c r="M29" s="8"/>
    </row>
    <row r="30" spans="1:13" ht="30" x14ac:dyDescent="0.25">
      <c r="A30" s="9">
        <v>2</v>
      </c>
      <c r="B30" s="9">
        <v>13</v>
      </c>
      <c r="C30" s="13" t="s">
        <v>39</v>
      </c>
      <c r="D30" s="11">
        <v>650</v>
      </c>
      <c r="E30" s="11" t="s">
        <v>19</v>
      </c>
      <c r="F30" s="12"/>
      <c r="G30" s="12"/>
      <c r="H30" s="12">
        <f>ROUND(D30*F30, 0)</f>
        <v>0</v>
      </c>
      <c r="I30" s="12">
        <f t="shared" si="1"/>
        <v>0</v>
      </c>
      <c r="J30" s="12">
        <f t="shared" si="2"/>
        <v>0</v>
      </c>
      <c r="L30" s="8"/>
      <c r="M30" s="8"/>
    </row>
    <row r="31" spans="1:13" x14ac:dyDescent="0.25">
      <c r="A31" s="9">
        <v>2</v>
      </c>
      <c r="B31" s="9">
        <v>14</v>
      </c>
      <c r="C31" s="43" t="s">
        <v>40</v>
      </c>
      <c r="D31" s="11">
        <v>260</v>
      </c>
      <c r="E31" s="11" t="s">
        <v>19</v>
      </c>
      <c r="F31" s="12"/>
      <c r="G31" s="12"/>
      <c r="H31" s="12">
        <f t="shared" si="0"/>
        <v>0</v>
      </c>
      <c r="I31" s="12">
        <f t="shared" si="1"/>
        <v>0</v>
      </c>
      <c r="J31" s="12">
        <f t="shared" si="2"/>
        <v>0</v>
      </c>
      <c r="L31" s="8"/>
      <c r="M31" s="8"/>
    </row>
    <row r="32" spans="1:13" ht="15" customHeight="1" x14ac:dyDescent="0.25">
      <c r="A32" s="394" t="s">
        <v>41</v>
      </c>
      <c r="B32" s="394"/>
      <c r="C32" s="394"/>
      <c r="D32" s="394"/>
      <c r="E32" s="394"/>
      <c r="F32" s="14"/>
      <c r="G32" s="15"/>
      <c r="H32" s="18">
        <f>SUM(H20:H31)</f>
        <v>0</v>
      </c>
      <c r="I32" s="16">
        <f>SUM(I20:I31)</f>
        <v>0</v>
      </c>
      <c r="J32" s="16">
        <f>SUM(J20:J31)</f>
        <v>0</v>
      </c>
      <c r="L32" s="8"/>
      <c r="M32" s="8"/>
    </row>
    <row r="33" spans="1:13" x14ac:dyDescent="0.25">
      <c r="A33" s="17"/>
      <c r="B33" s="17"/>
      <c r="C33" s="13"/>
      <c r="D33" s="17"/>
      <c r="E33" s="17"/>
      <c r="F33" s="17"/>
      <c r="G33" s="17"/>
      <c r="H33" s="17"/>
      <c r="I33" s="17"/>
      <c r="J33" s="17"/>
      <c r="L33" s="8"/>
      <c r="M33" s="8"/>
    </row>
    <row r="34" spans="1:13" ht="15" customHeight="1" x14ac:dyDescent="0.25">
      <c r="A34" s="396" t="s">
        <v>42</v>
      </c>
      <c r="B34" s="396"/>
      <c r="C34" s="396"/>
      <c r="D34" s="396"/>
      <c r="E34" s="396"/>
      <c r="F34" s="4"/>
      <c r="G34" s="5"/>
      <c r="H34" s="5"/>
      <c r="I34" s="5"/>
      <c r="J34" s="4"/>
      <c r="L34" s="8"/>
      <c r="M34" s="8"/>
    </row>
    <row r="35" spans="1:13" ht="43.5" customHeight="1" x14ac:dyDescent="0.25">
      <c r="A35" s="395" t="s">
        <v>43</v>
      </c>
      <c r="B35" s="395"/>
      <c r="C35" s="395"/>
      <c r="D35" s="395"/>
      <c r="E35" s="395"/>
      <c r="F35" s="395"/>
      <c r="G35" s="395"/>
      <c r="H35" s="395"/>
      <c r="I35" s="395"/>
      <c r="J35" s="395"/>
      <c r="L35" s="8"/>
      <c r="M35" s="8"/>
    </row>
    <row r="36" spans="1:13" ht="17.25" x14ac:dyDescent="0.25">
      <c r="A36" s="9">
        <v>3</v>
      </c>
      <c r="B36" s="9">
        <v>2</v>
      </c>
      <c r="C36" s="13" t="s">
        <v>44</v>
      </c>
      <c r="D36" s="19">
        <v>115</v>
      </c>
      <c r="E36" s="11" t="s">
        <v>29</v>
      </c>
      <c r="F36" s="12"/>
      <c r="G36" s="12"/>
      <c r="H36" s="12">
        <f>ROUND(D36*F36, 0)</f>
        <v>0</v>
      </c>
      <c r="I36" s="12">
        <f t="shared" ref="I36:I45" si="3">ROUND(D36*G36, 0)</f>
        <v>0</v>
      </c>
      <c r="J36" s="12">
        <f>SUM(H36:I36)</f>
        <v>0</v>
      </c>
      <c r="L36" s="8"/>
      <c r="M36" s="8"/>
    </row>
    <row r="37" spans="1:13" ht="17.25" x14ac:dyDescent="0.25">
      <c r="A37" s="9">
        <v>3</v>
      </c>
      <c r="B37" s="9">
        <v>3</v>
      </c>
      <c r="C37" s="13" t="s">
        <v>45</v>
      </c>
      <c r="D37" s="19">
        <v>265</v>
      </c>
      <c r="E37" s="11" t="s">
        <v>29</v>
      </c>
      <c r="F37" s="12"/>
      <c r="G37" s="12"/>
      <c r="H37" s="12">
        <f t="shared" ref="H37:H45" si="4">ROUND(D37*F37, 0)</f>
        <v>0</v>
      </c>
      <c r="I37" s="12">
        <f t="shared" si="3"/>
        <v>0</v>
      </c>
      <c r="J37" s="12">
        <f t="shared" ref="J37:J45" si="5">SUM(H37:I37)</f>
        <v>0</v>
      </c>
      <c r="L37" s="8"/>
      <c r="M37" s="8"/>
    </row>
    <row r="38" spans="1:13" ht="17.25" x14ac:dyDescent="0.25">
      <c r="A38" s="9">
        <v>3</v>
      </c>
      <c r="B38" s="9">
        <v>6</v>
      </c>
      <c r="C38" s="13" t="s">
        <v>46</v>
      </c>
      <c r="D38" s="19">
        <v>750</v>
      </c>
      <c r="E38" s="11" t="s">
        <v>29</v>
      </c>
      <c r="F38" s="12"/>
      <c r="G38" s="12"/>
      <c r="H38" s="12">
        <f t="shared" si="4"/>
        <v>0</v>
      </c>
      <c r="I38" s="12">
        <f t="shared" si="3"/>
        <v>0</v>
      </c>
      <c r="J38" s="12">
        <f t="shared" si="5"/>
        <v>0</v>
      </c>
      <c r="L38" s="8"/>
      <c r="M38" s="8"/>
    </row>
    <row r="39" spans="1:13" ht="17.25" x14ac:dyDescent="0.25">
      <c r="A39" s="9">
        <v>3</v>
      </c>
      <c r="B39" s="9">
        <v>7</v>
      </c>
      <c r="C39" s="13" t="s">
        <v>47</v>
      </c>
      <c r="D39" s="19">
        <v>2640</v>
      </c>
      <c r="E39" s="11" t="s">
        <v>29</v>
      </c>
      <c r="F39" s="12"/>
      <c r="G39" s="12"/>
      <c r="H39" s="12">
        <f t="shared" si="4"/>
        <v>0</v>
      </c>
      <c r="I39" s="12">
        <f t="shared" si="3"/>
        <v>0</v>
      </c>
      <c r="J39" s="12">
        <f t="shared" si="5"/>
        <v>0</v>
      </c>
      <c r="L39" s="8"/>
      <c r="M39" s="8"/>
    </row>
    <row r="40" spans="1:13" ht="17.25" x14ac:dyDescent="0.25">
      <c r="A40" s="9">
        <v>3</v>
      </c>
      <c r="B40" s="9">
        <v>8</v>
      </c>
      <c r="C40" s="13" t="s">
        <v>48</v>
      </c>
      <c r="D40" s="19">
        <v>2980</v>
      </c>
      <c r="E40" s="11" t="s">
        <v>29</v>
      </c>
      <c r="F40" s="12"/>
      <c r="G40" s="12"/>
      <c r="H40" s="12">
        <f t="shared" si="4"/>
        <v>0</v>
      </c>
      <c r="I40" s="12">
        <f t="shared" si="3"/>
        <v>0</v>
      </c>
      <c r="J40" s="12">
        <f t="shared" si="5"/>
        <v>0</v>
      </c>
      <c r="L40" s="8"/>
      <c r="M40" s="8"/>
    </row>
    <row r="41" spans="1:13" x14ac:dyDescent="0.25">
      <c r="A41" s="9">
        <v>3</v>
      </c>
      <c r="B41" s="9">
        <v>9</v>
      </c>
      <c r="C41" s="13" t="s">
        <v>49</v>
      </c>
      <c r="D41" s="19">
        <v>40</v>
      </c>
      <c r="E41" s="11" t="s">
        <v>29</v>
      </c>
      <c r="F41" s="12"/>
      <c r="G41" s="12"/>
      <c r="H41" s="12">
        <f t="shared" si="4"/>
        <v>0</v>
      </c>
      <c r="I41" s="12">
        <f t="shared" si="3"/>
        <v>0</v>
      </c>
      <c r="J41" s="12">
        <f t="shared" si="5"/>
        <v>0</v>
      </c>
      <c r="L41" s="8"/>
      <c r="M41" s="8"/>
    </row>
    <row r="42" spans="1:13" ht="30" x14ac:dyDescent="0.25">
      <c r="A42" s="9">
        <v>3</v>
      </c>
      <c r="B42" s="9">
        <v>10</v>
      </c>
      <c r="C42" s="13" t="s">
        <v>50</v>
      </c>
      <c r="D42" s="19">
        <v>650</v>
      </c>
      <c r="E42" s="11" t="s">
        <v>29</v>
      </c>
      <c r="F42" s="12"/>
      <c r="G42" s="12"/>
      <c r="H42" s="12">
        <f t="shared" si="4"/>
        <v>0</v>
      </c>
      <c r="I42" s="12">
        <f t="shared" si="3"/>
        <v>0</v>
      </c>
      <c r="J42" s="12">
        <f t="shared" si="5"/>
        <v>0</v>
      </c>
      <c r="L42" s="8"/>
      <c r="M42" s="8"/>
    </row>
    <row r="43" spans="1:13" ht="15" customHeight="1" x14ac:dyDescent="0.25">
      <c r="A43" s="9">
        <v>3</v>
      </c>
      <c r="B43" s="9">
        <v>11</v>
      </c>
      <c r="C43" s="13" t="s">
        <v>51</v>
      </c>
      <c r="D43" s="11">
        <v>115</v>
      </c>
      <c r="E43" s="11" t="s">
        <v>29</v>
      </c>
      <c r="F43" s="12"/>
      <c r="G43" s="12"/>
      <c r="H43" s="12">
        <f t="shared" si="4"/>
        <v>0</v>
      </c>
      <c r="I43" s="12">
        <f t="shared" si="3"/>
        <v>0</v>
      </c>
      <c r="J43" s="12">
        <f t="shared" si="5"/>
        <v>0</v>
      </c>
      <c r="L43" s="8"/>
      <c r="M43" s="8"/>
    </row>
    <row r="44" spans="1:13" x14ac:dyDescent="0.25">
      <c r="A44" s="9">
        <v>3</v>
      </c>
      <c r="B44" s="9">
        <v>12</v>
      </c>
      <c r="C44" s="13" t="s">
        <v>52</v>
      </c>
      <c r="D44" s="11">
        <v>160</v>
      </c>
      <c r="E44" s="11" t="s">
        <v>29</v>
      </c>
      <c r="F44" s="12"/>
      <c r="G44" s="12"/>
      <c r="H44" s="12">
        <f t="shared" si="4"/>
        <v>0</v>
      </c>
      <c r="I44" s="12">
        <f t="shared" si="3"/>
        <v>0</v>
      </c>
      <c r="J44" s="12">
        <f t="shared" si="5"/>
        <v>0</v>
      </c>
      <c r="L44" s="8"/>
      <c r="M44" s="8"/>
    </row>
    <row r="45" spans="1:13" ht="15" customHeight="1" x14ac:dyDescent="0.25">
      <c r="A45" s="9">
        <v>3</v>
      </c>
      <c r="B45" s="9">
        <v>13</v>
      </c>
      <c r="C45" s="13" t="s">
        <v>53</v>
      </c>
      <c r="D45" s="11">
        <v>280</v>
      </c>
      <c r="E45" s="11" t="s">
        <v>29</v>
      </c>
      <c r="F45" s="12"/>
      <c r="G45" s="12"/>
      <c r="H45" s="12">
        <f t="shared" si="4"/>
        <v>0</v>
      </c>
      <c r="I45" s="12">
        <f t="shared" si="3"/>
        <v>0</v>
      </c>
      <c r="J45" s="12">
        <f t="shared" si="5"/>
        <v>0</v>
      </c>
      <c r="L45" s="8"/>
      <c r="M45" s="8"/>
    </row>
    <row r="46" spans="1:13" ht="15" customHeight="1" x14ac:dyDescent="0.25">
      <c r="A46" s="394" t="s">
        <v>164</v>
      </c>
      <c r="B46" s="394"/>
      <c r="C46" s="394"/>
      <c r="D46" s="394"/>
      <c r="E46" s="394"/>
      <c r="F46" s="14"/>
      <c r="G46" s="15"/>
      <c r="H46" s="16">
        <f>SUM(H36:H45)</f>
        <v>0</v>
      </c>
      <c r="I46" s="16">
        <f>SUM(I36:I45)</f>
        <v>0</v>
      </c>
      <c r="J46" s="16">
        <f>SUM(J36:J45)</f>
        <v>0</v>
      </c>
      <c r="L46" s="8"/>
      <c r="M46" s="8"/>
    </row>
    <row r="47" spans="1:13" ht="45" customHeight="1" x14ac:dyDescent="0.25">
      <c r="A47" s="395" t="s">
        <v>54</v>
      </c>
      <c r="B47" s="395"/>
      <c r="C47" s="395"/>
      <c r="D47" s="395"/>
      <c r="E47" s="395"/>
      <c r="F47" s="395"/>
      <c r="G47" s="395"/>
      <c r="H47" s="395"/>
      <c r="I47" s="395"/>
      <c r="J47" s="395"/>
      <c r="L47" s="8"/>
      <c r="M47" s="8"/>
    </row>
    <row r="48" spans="1:13" ht="45" customHeight="1" x14ac:dyDescent="0.25">
      <c r="A48" s="395" t="s">
        <v>55</v>
      </c>
      <c r="B48" s="395"/>
      <c r="C48" s="395"/>
      <c r="D48" s="395"/>
      <c r="E48" s="395"/>
      <c r="F48" s="395"/>
      <c r="G48" s="395"/>
      <c r="H48" s="395"/>
      <c r="I48" s="395"/>
      <c r="J48" s="395"/>
      <c r="L48" s="8"/>
      <c r="M48" s="98"/>
    </row>
    <row r="49" spans="1:13" ht="30" x14ac:dyDescent="0.25">
      <c r="A49" s="9">
        <v>4</v>
      </c>
      <c r="B49" s="9">
        <v>1</v>
      </c>
      <c r="C49" s="20" t="s">
        <v>56</v>
      </c>
      <c r="D49" s="11">
        <v>10</v>
      </c>
      <c r="E49" s="11" t="s">
        <v>19</v>
      </c>
      <c r="F49" s="12"/>
      <c r="G49" s="12"/>
      <c r="H49" s="12">
        <f t="shared" ref="H49:H59" si="6">ROUND(D49*F49, 0)</f>
        <v>0</v>
      </c>
      <c r="I49" s="12">
        <f t="shared" ref="I49:I59" si="7">ROUND(D49*G49, 0)</f>
        <v>0</v>
      </c>
      <c r="J49" s="12">
        <f t="shared" ref="J49:J59" si="8">SUM(H49:I49)</f>
        <v>0</v>
      </c>
      <c r="L49" s="8"/>
      <c r="M49" s="8"/>
    </row>
    <row r="50" spans="1:13" ht="30" x14ac:dyDescent="0.25">
      <c r="A50" s="9">
        <v>4</v>
      </c>
      <c r="B50" s="9">
        <v>2</v>
      </c>
      <c r="C50" s="20" t="s">
        <v>57</v>
      </c>
      <c r="D50" s="11">
        <v>6</v>
      </c>
      <c r="E50" s="11" t="s">
        <v>19</v>
      </c>
      <c r="F50" s="12"/>
      <c r="G50" s="12"/>
      <c r="H50" s="12">
        <f t="shared" si="6"/>
        <v>0</v>
      </c>
      <c r="I50" s="12">
        <f t="shared" si="7"/>
        <v>0</v>
      </c>
      <c r="J50" s="12">
        <f t="shared" si="8"/>
        <v>0</v>
      </c>
      <c r="L50" s="8"/>
      <c r="M50" s="8"/>
    </row>
    <row r="51" spans="1:13" ht="37.5" customHeight="1" x14ac:dyDescent="0.25">
      <c r="A51" s="9">
        <v>4</v>
      </c>
      <c r="B51" s="9">
        <v>3</v>
      </c>
      <c r="C51" s="20" t="s">
        <v>58</v>
      </c>
      <c r="D51" s="11">
        <v>2</v>
      </c>
      <c r="E51" s="11" t="s">
        <v>19</v>
      </c>
      <c r="F51" s="12"/>
      <c r="G51" s="12"/>
      <c r="H51" s="12">
        <f t="shared" si="6"/>
        <v>0</v>
      </c>
      <c r="I51" s="12">
        <f t="shared" si="7"/>
        <v>0</v>
      </c>
      <c r="J51" s="12">
        <f t="shared" si="8"/>
        <v>0</v>
      </c>
      <c r="L51" s="8"/>
      <c r="M51" s="8"/>
    </row>
    <row r="52" spans="1:13" x14ac:dyDescent="0.25">
      <c r="A52" s="9">
        <v>4</v>
      </c>
      <c r="B52" s="9">
        <v>4</v>
      </c>
      <c r="C52" s="20" t="s">
        <v>59</v>
      </c>
      <c r="D52" s="11">
        <v>58</v>
      </c>
      <c r="E52" s="11" t="s">
        <v>19</v>
      </c>
      <c r="F52" s="12"/>
      <c r="G52" s="12"/>
      <c r="H52" s="12">
        <f t="shared" si="6"/>
        <v>0</v>
      </c>
      <c r="I52" s="12">
        <f t="shared" si="7"/>
        <v>0</v>
      </c>
      <c r="J52" s="12">
        <f t="shared" si="8"/>
        <v>0</v>
      </c>
      <c r="L52" s="8"/>
      <c r="M52" s="8"/>
    </row>
    <row r="53" spans="1:13" x14ac:dyDescent="0.25">
      <c r="A53" s="9">
        <v>4</v>
      </c>
      <c r="B53" s="9">
        <v>5</v>
      </c>
      <c r="C53" s="20" t="s">
        <v>60</v>
      </c>
      <c r="D53" s="11">
        <v>3</v>
      </c>
      <c r="E53" s="11" t="s">
        <v>19</v>
      </c>
      <c r="F53" s="12"/>
      <c r="G53" s="12"/>
      <c r="H53" s="12">
        <f t="shared" si="6"/>
        <v>0</v>
      </c>
      <c r="I53" s="12">
        <f t="shared" si="7"/>
        <v>0</v>
      </c>
      <c r="J53" s="12">
        <f t="shared" si="8"/>
        <v>0</v>
      </c>
      <c r="L53" s="8"/>
      <c r="M53" s="8"/>
    </row>
    <row r="54" spans="1:13" x14ac:dyDescent="0.25">
      <c r="A54" s="9">
        <v>4</v>
      </c>
      <c r="B54" s="9">
        <v>6</v>
      </c>
      <c r="C54" s="20" t="s">
        <v>61</v>
      </c>
      <c r="D54" s="11">
        <v>14</v>
      </c>
      <c r="E54" s="11" t="s">
        <v>19</v>
      </c>
      <c r="F54" s="12"/>
      <c r="G54" s="12"/>
      <c r="H54" s="12">
        <f t="shared" si="6"/>
        <v>0</v>
      </c>
      <c r="I54" s="12">
        <f t="shared" si="7"/>
        <v>0</v>
      </c>
      <c r="J54" s="12">
        <f t="shared" si="8"/>
        <v>0</v>
      </c>
      <c r="L54" s="8"/>
      <c r="M54" s="8"/>
    </row>
    <row r="55" spans="1:13" x14ac:dyDescent="0.25">
      <c r="A55" s="9">
        <v>4</v>
      </c>
      <c r="B55" s="9">
        <v>7</v>
      </c>
      <c r="C55" s="20" t="s">
        <v>62</v>
      </c>
      <c r="D55" s="11">
        <v>1</v>
      </c>
      <c r="E55" s="11" t="s">
        <v>19</v>
      </c>
      <c r="F55" s="12"/>
      <c r="G55" s="12"/>
      <c r="H55" s="12">
        <f t="shared" si="6"/>
        <v>0</v>
      </c>
      <c r="I55" s="12">
        <f t="shared" si="7"/>
        <v>0</v>
      </c>
      <c r="J55" s="12">
        <f t="shared" si="8"/>
        <v>0</v>
      </c>
      <c r="L55" s="8"/>
      <c r="M55" s="8"/>
    </row>
    <row r="56" spans="1:13" x14ac:dyDescent="0.25">
      <c r="A56" s="9">
        <v>4</v>
      </c>
      <c r="B56" s="9">
        <v>8</v>
      </c>
      <c r="C56" s="20" t="s">
        <v>63</v>
      </c>
      <c r="D56" s="11">
        <v>1</v>
      </c>
      <c r="E56" s="11" t="s">
        <v>19</v>
      </c>
      <c r="F56" s="12"/>
      <c r="G56" s="12"/>
      <c r="H56" s="12">
        <f t="shared" si="6"/>
        <v>0</v>
      </c>
      <c r="I56" s="12">
        <f t="shared" si="7"/>
        <v>0</v>
      </c>
      <c r="J56" s="12">
        <f t="shared" si="8"/>
        <v>0</v>
      </c>
      <c r="L56" s="8"/>
      <c r="M56" s="8"/>
    </row>
    <row r="57" spans="1:13" ht="30" x14ac:dyDescent="0.25">
      <c r="A57" s="9">
        <v>4</v>
      </c>
      <c r="B57" s="9">
        <v>9</v>
      </c>
      <c r="C57" s="20" t="s">
        <v>64</v>
      </c>
      <c r="D57" s="11">
        <v>115</v>
      </c>
      <c r="E57" s="11" t="s">
        <v>19</v>
      </c>
      <c r="F57" s="12"/>
      <c r="G57" s="12"/>
      <c r="H57" s="12">
        <f t="shared" si="6"/>
        <v>0</v>
      </c>
      <c r="I57" s="12">
        <f t="shared" si="7"/>
        <v>0</v>
      </c>
      <c r="J57" s="12">
        <f t="shared" si="8"/>
        <v>0</v>
      </c>
      <c r="L57" s="8"/>
      <c r="M57" s="8"/>
    </row>
    <row r="58" spans="1:13" ht="30" x14ac:dyDescent="0.25">
      <c r="A58" s="9">
        <v>4</v>
      </c>
      <c r="B58" s="9">
        <v>10</v>
      </c>
      <c r="C58" s="20" t="s">
        <v>65</v>
      </c>
      <c r="D58" s="11">
        <v>40</v>
      </c>
      <c r="E58" s="11" t="s">
        <v>19</v>
      </c>
      <c r="F58" s="12"/>
      <c r="G58" s="12"/>
      <c r="H58" s="12">
        <f t="shared" si="6"/>
        <v>0</v>
      </c>
      <c r="I58" s="12">
        <f t="shared" si="7"/>
        <v>0</v>
      </c>
      <c r="J58" s="12">
        <f t="shared" si="8"/>
        <v>0</v>
      </c>
      <c r="L58" s="8"/>
      <c r="M58" s="8"/>
    </row>
    <row r="59" spans="1:13" ht="30" x14ac:dyDescent="0.25">
      <c r="A59" s="9">
        <v>4</v>
      </c>
      <c r="B59" s="9">
        <v>11</v>
      </c>
      <c r="C59" s="20" t="s">
        <v>66</v>
      </c>
      <c r="D59" s="11">
        <v>12</v>
      </c>
      <c r="E59" s="11" t="s">
        <v>19</v>
      </c>
      <c r="F59" s="12"/>
      <c r="G59" s="12"/>
      <c r="H59" s="12">
        <f t="shared" si="6"/>
        <v>0</v>
      </c>
      <c r="I59" s="12">
        <f t="shared" si="7"/>
        <v>0</v>
      </c>
      <c r="J59" s="12">
        <f t="shared" si="8"/>
        <v>0</v>
      </c>
      <c r="L59" s="8"/>
      <c r="M59" s="8"/>
    </row>
    <row r="60" spans="1:13" x14ac:dyDescent="0.25">
      <c r="A60" s="9">
        <v>4</v>
      </c>
      <c r="B60" s="9">
        <v>12</v>
      </c>
      <c r="C60" s="21" t="s">
        <v>67</v>
      </c>
      <c r="D60" s="11"/>
      <c r="E60" s="11"/>
      <c r="F60" s="12"/>
      <c r="G60" s="12"/>
      <c r="H60" s="12"/>
      <c r="I60" s="12"/>
      <c r="J60" s="12"/>
      <c r="L60" s="8"/>
      <c r="M60" s="8"/>
    </row>
    <row r="61" spans="1:13" x14ac:dyDescent="0.25">
      <c r="A61" s="9">
        <v>4</v>
      </c>
      <c r="B61" s="9">
        <v>13</v>
      </c>
      <c r="C61" s="20" t="s">
        <v>68</v>
      </c>
      <c r="D61" s="11">
        <v>1</v>
      </c>
      <c r="E61" s="11" t="s">
        <v>19</v>
      </c>
      <c r="F61" s="12"/>
      <c r="G61" s="12"/>
      <c r="H61" s="12">
        <f>ROUND(D61*F61, 0)</f>
        <v>0</v>
      </c>
      <c r="I61" s="12">
        <f>ROUND(D61*G61, 0)</f>
        <v>0</v>
      </c>
      <c r="J61" s="12">
        <f>SUM(H61:I61)</f>
        <v>0</v>
      </c>
      <c r="L61" s="8"/>
      <c r="M61" s="8"/>
    </row>
    <row r="62" spans="1:13" x14ac:dyDescent="0.25">
      <c r="A62" s="9">
        <v>4</v>
      </c>
      <c r="B62" s="9">
        <v>14</v>
      </c>
      <c r="C62" s="20" t="s">
        <v>69</v>
      </c>
      <c r="D62" s="11">
        <v>1</v>
      </c>
      <c r="E62" s="11" t="s">
        <v>19</v>
      </c>
      <c r="F62" s="12"/>
      <c r="G62" s="12"/>
      <c r="H62" s="12">
        <f>ROUND(D62*F62, 0)</f>
        <v>0</v>
      </c>
      <c r="I62" s="12">
        <f>ROUND(D62*G62, 0)</f>
        <v>0</v>
      </c>
      <c r="J62" s="12">
        <f>SUM(H62:I62)</f>
        <v>0</v>
      </c>
      <c r="L62" s="8"/>
      <c r="M62" s="8"/>
    </row>
    <row r="63" spans="1:13" x14ac:dyDescent="0.25">
      <c r="A63" s="9">
        <v>4</v>
      </c>
      <c r="B63" s="9">
        <v>15</v>
      </c>
      <c r="C63" s="20" t="s">
        <v>70</v>
      </c>
      <c r="D63" s="11">
        <v>2</v>
      </c>
      <c r="E63" s="11" t="s">
        <v>19</v>
      </c>
      <c r="F63" s="12"/>
      <c r="G63" s="12"/>
      <c r="H63" s="12">
        <f>ROUND(D63*F63, 0)</f>
        <v>0</v>
      </c>
      <c r="I63" s="12">
        <f>ROUND(D63*G63, 0)</f>
        <v>0</v>
      </c>
      <c r="J63" s="12">
        <f>SUM(H63:I63)</f>
        <v>0</v>
      </c>
      <c r="L63" s="8"/>
      <c r="M63" s="8"/>
    </row>
    <row r="64" spans="1:13" x14ac:dyDescent="0.25">
      <c r="A64" s="9">
        <v>4</v>
      </c>
      <c r="B64" s="9">
        <v>16</v>
      </c>
      <c r="C64" s="20" t="s">
        <v>71</v>
      </c>
      <c r="D64" s="11">
        <v>1</v>
      </c>
      <c r="E64" s="11" t="s">
        <v>19</v>
      </c>
      <c r="F64" s="12"/>
      <c r="G64" s="12"/>
      <c r="H64" s="12">
        <f>ROUND(D64*F64, 0)</f>
        <v>0</v>
      </c>
      <c r="I64" s="12">
        <f>ROUND(D64*G64, 0)</f>
        <v>0</v>
      </c>
      <c r="J64" s="12">
        <f>SUM(H64:I64)</f>
        <v>0</v>
      </c>
      <c r="L64" s="8"/>
      <c r="M64" s="8"/>
    </row>
    <row r="65" spans="1:13" ht="30" x14ac:dyDescent="0.25">
      <c r="A65" s="9">
        <v>4</v>
      </c>
      <c r="B65" s="9">
        <v>17</v>
      </c>
      <c r="C65" s="20" t="s">
        <v>72</v>
      </c>
      <c r="D65" s="11">
        <v>80</v>
      </c>
      <c r="E65" s="11" t="s">
        <v>29</v>
      </c>
      <c r="F65" s="12"/>
      <c r="G65" s="12"/>
      <c r="H65" s="12">
        <f>ROUND(D65*F65, 0)</f>
        <v>0</v>
      </c>
      <c r="I65" s="12">
        <f>ROUND(D65*G65, 0)</f>
        <v>0</v>
      </c>
      <c r="J65" s="12">
        <f>SUM(H65:I65)</f>
        <v>0</v>
      </c>
      <c r="L65" s="8"/>
      <c r="M65" s="8"/>
    </row>
    <row r="66" spans="1:13" x14ac:dyDescent="0.25">
      <c r="A66" s="22">
        <v>4</v>
      </c>
      <c r="B66" s="22">
        <v>18</v>
      </c>
      <c r="C66" s="23" t="s">
        <v>73</v>
      </c>
      <c r="D66" s="24"/>
      <c r="E66" s="24"/>
      <c r="F66" s="25"/>
      <c r="G66" s="25"/>
      <c r="H66" s="25"/>
      <c r="I66" s="25"/>
      <c r="J66" s="25"/>
      <c r="K66" s="397" t="s">
        <v>194</v>
      </c>
      <c r="L66" s="8"/>
      <c r="M66" s="8"/>
    </row>
    <row r="67" spans="1:13" ht="60" x14ac:dyDescent="0.25">
      <c r="A67" s="22">
        <v>4</v>
      </c>
      <c r="B67" s="22">
        <v>19</v>
      </c>
      <c r="C67" s="26" t="s">
        <v>74</v>
      </c>
      <c r="D67" s="24">
        <v>1</v>
      </c>
      <c r="E67" s="24" t="s">
        <v>19</v>
      </c>
      <c r="F67" s="25"/>
      <c r="G67" s="25"/>
      <c r="H67" s="25">
        <f t="shared" ref="H67:H78" si="9">ROUND(D67*F67, 0)</f>
        <v>0</v>
      </c>
      <c r="I67" s="25">
        <f t="shared" ref="I67:I78" si="10">ROUND(D67*G67, 0)</f>
        <v>0</v>
      </c>
      <c r="J67" s="25">
        <f t="shared" ref="J67:J78" si="11">SUM(H67:I67)</f>
        <v>0</v>
      </c>
      <c r="K67" s="398"/>
      <c r="L67" s="8"/>
      <c r="M67" s="8"/>
    </row>
    <row r="68" spans="1:13" x14ac:dyDescent="0.25">
      <c r="A68" s="22">
        <v>4</v>
      </c>
      <c r="B68" s="22">
        <v>20</v>
      </c>
      <c r="C68" s="26" t="s">
        <v>75</v>
      </c>
      <c r="D68" s="24">
        <v>50</v>
      </c>
      <c r="E68" s="24" t="s">
        <v>19</v>
      </c>
      <c r="F68" s="25"/>
      <c r="G68" s="25"/>
      <c r="H68" s="25">
        <f t="shared" si="9"/>
        <v>0</v>
      </c>
      <c r="I68" s="25">
        <f t="shared" si="10"/>
        <v>0</v>
      </c>
      <c r="J68" s="25">
        <f t="shared" si="11"/>
        <v>0</v>
      </c>
      <c r="K68" s="398"/>
      <c r="L68" s="8"/>
      <c r="M68" s="8"/>
    </row>
    <row r="69" spans="1:13" ht="45" x14ac:dyDescent="0.25">
      <c r="A69" s="22">
        <v>4</v>
      </c>
      <c r="B69" s="22">
        <v>21</v>
      </c>
      <c r="C69" s="26" t="s">
        <v>76</v>
      </c>
      <c r="D69" s="24">
        <v>10</v>
      </c>
      <c r="E69" s="24" t="s">
        <v>77</v>
      </c>
      <c r="F69" s="25"/>
      <c r="G69" s="25"/>
      <c r="H69" s="25">
        <f t="shared" si="9"/>
        <v>0</v>
      </c>
      <c r="I69" s="25">
        <f t="shared" si="10"/>
        <v>0</v>
      </c>
      <c r="J69" s="25">
        <f t="shared" si="11"/>
        <v>0</v>
      </c>
      <c r="K69" s="398"/>
      <c r="L69" s="8"/>
      <c r="M69" s="8"/>
    </row>
    <row r="70" spans="1:13" ht="60" x14ac:dyDescent="0.25">
      <c r="A70" s="22">
        <v>4</v>
      </c>
      <c r="B70" s="22">
        <v>22</v>
      </c>
      <c r="C70" s="26" t="s">
        <v>78</v>
      </c>
      <c r="D70" s="24">
        <v>10</v>
      </c>
      <c r="E70" s="24" t="s">
        <v>19</v>
      </c>
      <c r="F70" s="25"/>
      <c r="G70" s="25"/>
      <c r="H70" s="25">
        <f t="shared" si="9"/>
        <v>0</v>
      </c>
      <c r="I70" s="25">
        <f t="shared" si="10"/>
        <v>0</v>
      </c>
      <c r="J70" s="25">
        <f t="shared" si="11"/>
        <v>0</v>
      </c>
      <c r="K70" s="398"/>
      <c r="L70" s="8"/>
      <c r="M70" s="8"/>
    </row>
    <row r="71" spans="1:13" ht="90" x14ac:dyDescent="0.25">
      <c r="A71" s="22">
        <v>4</v>
      </c>
      <c r="B71" s="22">
        <v>23</v>
      </c>
      <c r="C71" s="26" t="s">
        <v>79</v>
      </c>
      <c r="D71" s="24">
        <v>11</v>
      </c>
      <c r="E71" s="24" t="s">
        <v>19</v>
      </c>
      <c r="F71" s="25"/>
      <c r="G71" s="25"/>
      <c r="H71" s="25">
        <f t="shared" si="9"/>
        <v>0</v>
      </c>
      <c r="I71" s="25">
        <f t="shared" si="10"/>
        <v>0</v>
      </c>
      <c r="J71" s="25">
        <f t="shared" si="11"/>
        <v>0</v>
      </c>
      <c r="K71" s="398"/>
      <c r="L71" s="8"/>
      <c r="M71" s="8"/>
    </row>
    <row r="72" spans="1:13" ht="60" x14ac:dyDescent="0.25">
      <c r="A72" s="22">
        <v>4</v>
      </c>
      <c r="B72" s="22">
        <v>24</v>
      </c>
      <c r="C72" s="26" t="s">
        <v>80</v>
      </c>
      <c r="D72" s="24">
        <v>1</v>
      </c>
      <c r="E72" s="24" t="s">
        <v>19</v>
      </c>
      <c r="F72" s="25"/>
      <c r="G72" s="25"/>
      <c r="H72" s="25">
        <f t="shared" si="9"/>
        <v>0</v>
      </c>
      <c r="I72" s="25">
        <f t="shared" si="10"/>
        <v>0</v>
      </c>
      <c r="J72" s="25">
        <f t="shared" si="11"/>
        <v>0</v>
      </c>
      <c r="K72" s="398"/>
      <c r="L72" s="8"/>
      <c r="M72" s="8"/>
    </row>
    <row r="73" spans="1:13" x14ac:dyDescent="0.25">
      <c r="A73" s="22">
        <v>4</v>
      </c>
      <c r="B73" s="22">
        <v>25</v>
      </c>
      <c r="C73" s="26" t="s">
        <v>81</v>
      </c>
      <c r="D73" s="24">
        <v>850</v>
      </c>
      <c r="E73" s="24" t="s">
        <v>29</v>
      </c>
      <c r="F73" s="25"/>
      <c r="G73" s="25"/>
      <c r="H73" s="25">
        <f t="shared" si="9"/>
        <v>0</v>
      </c>
      <c r="I73" s="25">
        <f t="shared" si="10"/>
        <v>0</v>
      </c>
      <c r="J73" s="25">
        <f t="shared" si="11"/>
        <v>0</v>
      </c>
      <c r="K73" s="398"/>
      <c r="L73" s="8"/>
      <c r="M73" s="8"/>
    </row>
    <row r="74" spans="1:13" x14ac:dyDescent="0.25">
      <c r="A74" s="22">
        <v>4</v>
      </c>
      <c r="B74" s="22">
        <v>26</v>
      </c>
      <c r="C74" s="26" t="s">
        <v>82</v>
      </c>
      <c r="D74" s="24">
        <v>1200</v>
      </c>
      <c r="E74" s="24" t="s">
        <v>29</v>
      </c>
      <c r="F74" s="25"/>
      <c r="G74" s="25"/>
      <c r="H74" s="25">
        <f t="shared" si="9"/>
        <v>0</v>
      </c>
      <c r="I74" s="25">
        <f t="shared" si="10"/>
        <v>0</v>
      </c>
      <c r="J74" s="25">
        <f t="shared" si="11"/>
        <v>0</v>
      </c>
      <c r="K74" s="398"/>
      <c r="L74" s="8"/>
      <c r="M74" s="8"/>
    </row>
    <row r="75" spans="1:13" x14ac:dyDescent="0.25">
      <c r="A75" s="22">
        <v>4</v>
      </c>
      <c r="B75" s="22">
        <v>27</v>
      </c>
      <c r="C75" s="26" t="s">
        <v>83</v>
      </c>
      <c r="D75" s="24">
        <v>25</v>
      </c>
      <c r="E75" s="24" t="s">
        <v>29</v>
      </c>
      <c r="F75" s="25"/>
      <c r="G75" s="25"/>
      <c r="H75" s="25">
        <f t="shared" si="9"/>
        <v>0</v>
      </c>
      <c r="I75" s="25">
        <f t="shared" si="10"/>
        <v>0</v>
      </c>
      <c r="J75" s="25">
        <f t="shared" si="11"/>
        <v>0</v>
      </c>
      <c r="K75" s="398"/>
      <c r="L75" s="8"/>
      <c r="M75" s="8"/>
    </row>
    <row r="76" spans="1:13" x14ac:dyDescent="0.25">
      <c r="A76" s="22">
        <v>4</v>
      </c>
      <c r="B76" s="22">
        <v>28</v>
      </c>
      <c r="C76" s="26" t="s">
        <v>84</v>
      </c>
      <c r="D76" s="24">
        <v>1</v>
      </c>
      <c r="E76" s="24" t="s">
        <v>77</v>
      </c>
      <c r="F76" s="25"/>
      <c r="G76" s="25"/>
      <c r="H76" s="25">
        <f t="shared" si="9"/>
        <v>0</v>
      </c>
      <c r="I76" s="25">
        <f t="shared" si="10"/>
        <v>0</v>
      </c>
      <c r="J76" s="25">
        <f t="shared" si="11"/>
        <v>0</v>
      </c>
      <c r="K76" s="398"/>
      <c r="L76" s="8"/>
      <c r="M76" s="8"/>
    </row>
    <row r="77" spans="1:13" x14ac:dyDescent="0.25">
      <c r="A77" s="22">
        <v>4</v>
      </c>
      <c r="B77" s="22">
        <v>29</v>
      </c>
      <c r="C77" s="26" t="s">
        <v>85</v>
      </c>
      <c r="D77" s="24">
        <v>1</v>
      </c>
      <c r="E77" s="24" t="s">
        <v>77</v>
      </c>
      <c r="F77" s="25"/>
      <c r="G77" s="25"/>
      <c r="H77" s="25">
        <f t="shared" si="9"/>
        <v>0</v>
      </c>
      <c r="I77" s="25">
        <f t="shared" si="10"/>
        <v>0</v>
      </c>
      <c r="J77" s="25">
        <f t="shared" si="11"/>
        <v>0</v>
      </c>
      <c r="K77" s="398"/>
      <c r="L77" s="8"/>
      <c r="M77" s="8"/>
    </row>
    <row r="78" spans="1:13" ht="30" x14ac:dyDescent="0.25">
      <c r="A78" s="22">
        <v>4</v>
      </c>
      <c r="B78" s="22">
        <v>30</v>
      </c>
      <c r="C78" s="26" t="s">
        <v>86</v>
      </c>
      <c r="D78" s="24">
        <v>1</v>
      </c>
      <c r="E78" s="24" t="s">
        <v>77</v>
      </c>
      <c r="F78" s="25"/>
      <c r="G78" s="25"/>
      <c r="H78" s="25">
        <f t="shared" si="9"/>
        <v>0</v>
      </c>
      <c r="I78" s="25">
        <f t="shared" si="10"/>
        <v>0</v>
      </c>
      <c r="J78" s="25">
        <f t="shared" si="11"/>
        <v>0</v>
      </c>
      <c r="K78" s="398"/>
      <c r="L78" s="8"/>
      <c r="M78" s="8"/>
    </row>
    <row r="79" spans="1:13" x14ac:dyDescent="0.25">
      <c r="A79" s="27">
        <v>4</v>
      </c>
      <c r="B79" s="27">
        <v>31</v>
      </c>
      <c r="C79" s="28" t="s">
        <v>87</v>
      </c>
      <c r="D79" s="29"/>
      <c r="E79" s="29"/>
      <c r="F79" s="30"/>
      <c r="G79" s="30"/>
      <c r="H79" s="30"/>
      <c r="I79" s="30"/>
      <c r="J79" s="30"/>
      <c r="K79" s="398"/>
      <c r="L79" s="8"/>
      <c r="M79" s="8"/>
    </row>
    <row r="80" spans="1:13" ht="105" x14ac:dyDescent="0.25">
      <c r="A80" s="27">
        <v>4</v>
      </c>
      <c r="B80" s="27">
        <v>32</v>
      </c>
      <c r="C80" s="31" t="s">
        <v>88</v>
      </c>
      <c r="D80" s="29">
        <v>1</v>
      </c>
      <c r="E80" s="29" t="s">
        <v>19</v>
      </c>
      <c r="F80" s="30"/>
      <c r="G80" s="30"/>
      <c r="H80" s="30">
        <f t="shared" ref="H80:H87" si="12">ROUND(D80*F80, 0)</f>
        <v>0</v>
      </c>
      <c r="I80" s="30">
        <f t="shared" ref="I80:I87" si="13">ROUND(D80*G80, 0)</f>
        <v>0</v>
      </c>
      <c r="J80" s="30">
        <f t="shared" ref="J80:J87" si="14">SUM(H80:I80)</f>
        <v>0</v>
      </c>
      <c r="K80" s="398"/>
      <c r="L80" s="8"/>
      <c r="M80" s="8"/>
    </row>
    <row r="81" spans="1:13" ht="45" x14ac:dyDescent="0.25">
      <c r="A81" s="27">
        <v>4</v>
      </c>
      <c r="B81" s="27">
        <v>33</v>
      </c>
      <c r="C81" s="31" t="s">
        <v>89</v>
      </c>
      <c r="D81" s="29">
        <v>1</v>
      </c>
      <c r="E81" s="29" t="s">
        <v>19</v>
      </c>
      <c r="F81" s="30"/>
      <c r="G81" s="30"/>
      <c r="H81" s="30">
        <f t="shared" si="12"/>
        <v>0</v>
      </c>
      <c r="I81" s="30">
        <f t="shared" si="13"/>
        <v>0</v>
      </c>
      <c r="J81" s="30">
        <f t="shared" si="14"/>
        <v>0</v>
      </c>
      <c r="K81" s="398"/>
      <c r="L81" s="8"/>
      <c r="M81" s="8"/>
    </row>
    <row r="82" spans="1:13" ht="45" x14ac:dyDescent="0.25">
      <c r="A82" s="27">
        <v>4</v>
      </c>
      <c r="B82" s="27">
        <v>34</v>
      </c>
      <c r="C82" s="31" t="s">
        <v>90</v>
      </c>
      <c r="D82" s="29">
        <v>31</v>
      </c>
      <c r="E82" s="29" t="s">
        <v>19</v>
      </c>
      <c r="F82" s="30"/>
      <c r="G82" s="30"/>
      <c r="H82" s="30">
        <f t="shared" si="12"/>
        <v>0</v>
      </c>
      <c r="I82" s="30">
        <f t="shared" si="13"/>
        <v>0</v>
      </c>
      <c r="J82" s="30">
        <f t="shared" si="14"/>
        <v>0</v>
      </c>
      <c r="K82" s="398"/>
      <c r="L82" s="8"/>
      <c r="M82" s="8"/>
    </row>
    <row r="83" spans="1:13" x14ac:dyDescent="0.25">
      <c r="A83" s="27">
        <v>4</v>
      </c>
      <c r="B83" s="27">
        <v>35</v>
      </c>
      <c r="C83" s="31" t="s">
        <v>91</v>
      </c>
      <c r="D83" s="29">
        <v>200</v>
      </c>
      <c r="E83" s="29" t="s">
        <v>29</v>
      </c>
      <c r="F83" s="30"/>
      <c r="G83" s="30"/>
      <c r="H83" s="30">
        <f t="shared" si="12"/>
        <v>0</v>
      </c>
      <c r="I83" s="30">
        <f t="shared" si="13"/>
        <v>0</v>
      </c>
      <c r="J83" s="30">
        <f t="shared" si="14"/>
        <v>0</v>
      </c>
      <c r="K83" s="398"/>
      <c r="L83" s="8"/>
      <c r="M83" s="8"/>
    </row>
    <row r="84" spans="1:13" x14ac:dyDescent="0.25">
      <c r="A84" s="27">
        <v>4</v>
      </c>
      <c r="B84" s="27">
        <v>36</v>
      </c>
      <c r="C84" s="31" t="s">
        <v>92</v>
      </c>
      <c r="D84" s="29">
        <v>250</v>
      </c>
      <c r="E84" s="29" t="s">
        <v>29</v>
      </c>
      <c r="F84" s="30"/>
      <c r="G84" s="30"/>
      <c r="H84" s="30">
        <f t="shared" si="12"/>
        <v>0</v>
      </c>
      <c r="I84" s="30">
        <f t="shared" si="13"/>
        <v>0</v>
      </c>
      <c r="J84" s="30">
        <f t="shared" si="14"/>
        <v>0</v>
      </c>
      <c r="K84" s="398"/>
      <c r="L84" s="8"/>
      <c r="M84" s="8"/>
    </row>
    <row r="85" spans="1:13" x14ac:dyDescent="0.25">
      <c r="A85" s="27">
        <v>4</v>
      </c>
      <c r="B85" s="27">
        <v>37</v>
      </c>
      <c r="C85" s="31" t="s">
        <v>84</v>
      </c>
      <c r="D85" s="29">
        <v>1</v>
      </c>
      <c r="E85" s="29" t="s">
        <v>77</v>
      </c>
      <c r="F85" s="30"/>
      <c r="G85" s="30"/>
      <c r="H85" s="30">
        <f t="shared" si="12"/>
        <v>0</v>
      </c>
      <c r="I85" s="30">
        <f t="shared" si="13"/>
        <v>0</v>
      </c>
      <c r="J85" s="30">
        <f t="shared" si="14"/>
        <v>0</v>
      </c>
      <c r="K85" s="398"/>
      <c r="L85" s="8"/>
      <c r="M85" s="8"/>
    </row>
    <row r="86" spans="1:13" x14ac:dyDescent="0.25">
      <c r="A86" s="27">
        <v>4</v>
      </c>
      <c r="B86" s="27">
        <v>38</v>
      </c>
      <c r="C86" s="31" t="s">
        <v>85</v>
      </c>
      <c r="D86" s="29">
        <v>1</v>
      </c>
      <c r="E86" s="29" t="s">
        <v>77</v>
      </c>
      <c r="F86" s="30"/>
      <c r="G86" s="30"/>
      <c r="H86" s="30">
        <f t="shared" si="12"/>
        <v>0</v>
      </c>
      <c r="I86" s="30">
        <f t="shared" si="13"/>
        <v>0</v>
      </c>
      <c r="J86" s="30">
        <f t="shared" si="14"/>
        <v>0</v>
      </c>
      <c r="K86" s="398"/>
      <c r="L86" s="8"/>
      <c r="M86" s="8"/>
    </row>
    <row r="87" spans="1:13" ht="30" x14ac:dyDescent="0.25">
      <c r="A87" s="27">
        <v>4</v>
      </c>
      <c r="B87" s="27">
        <v>39</v>
      </c>
      <c r="C87" s="31" t="s">
        <v>86</v>
      </c>
      <c r="D87" s="29">
        <v>1</v>
      </c>
      <c r="E87" s="29" t="s">
        <v>77</v>
      </c>
      <c r="F87" s="30"/>
      <c r="G87" s="30"/>
      <c r="H87" s="30">
        <f t="shared" si="12"/>
        <v>0</v>
      </c>
      <c r="I87" s="30">
        <f t="shared" si="13"/>
        <v>0</v>
      </c>
      <c r="J87" s="30">
        <f t="shared" si="14"/>
        <v>0</v>
      </c>
      <c r="K87" s="399"/>
      <c r="L87" s="8"/>
      <c r="M87" s="8"/>
    </row>
    <row r="88" spans="1:13" ht="15" customHeight="1" x14ac:dyDescent="0.25">
      <c r="A88" s="394" t="s">
        <v>93</v>
      </c>
      <c r="B88" s="394"/>
      <c r="C88" s="394"/>
      <c r="D88" s="394"/>
      <c r="E88" s="394"/>
      <c r="F88" s="14"/>
      <c r="G88" s="15"/>
      <c r="H88" s="16">
        <f>SUM(H49:H87)</f>
        <v>0</v>
      </c>
      <c r="I88" s="16">
        <f>SUM(I49:I87)</f>
        <v>0</v>
      </c>
      <c r="J88" s="16">
        <f>SUM(J49:J87)</f>
        <v>0</v>
      </c>
      <c r="L88" s="8"/>
      <c r="M88" s="8"/>
    </row>
    <row r="89" spans="1:13" x14ac:dyDescent="0.25">
      <c r="A89" s="17"/>
      <c r="B89" s="17"/>
      <c r="C89" s="13"/>
      <c r="D89" s="17"/>
      <c r="E89" s="17"/>
      <c r="F89" s="17"/>
      <c r="G89" s="17"/>
      <c r="H89" s="17"/>
      <c r="I89" s="17"/>
      <c r="J89" s="17"/>
      <c r="L89" s="8"/>
      <c r="M89" s="8"/>
    </row>
    <row r="90" spans="1:13" ht="15" customHeight="1" x14ac:dyDescent="0.25">
      <c r="A90" s="396" t="s">
        <v>94</v>
      </c>
      <c r="B90" s="396"/>
      <c r="C90" s="396"/>
      <c r="D90" s="396"/>
      <c r="E90" s="396"/>
      <c r="F90" s="4"/>
      <c r="G90" s="5"/>
      <c r="H90" s="5"/>
      <c r="I90" s="5"/>
      <c r="J90" s="4"/>
      <c r="L90" s="8"/>
      <c r="M90" s="8"/>
    </row>
    <row r="91" spans="1:13" x14ac:dyDescent="0.25">
      <c r="A91" s="9">
        <v>5</v>
      </c>
      <c r="B91" s="9">
        <v>4</v>
      </c>
      <c r="C91" s="20" t="s">
        <v>95</v>
      </c>
      <c r="D91" s="11">
        <v>8</v>
      </c>
      <c r="E91" s="11" t="s">
        <v>19</v>
      </c>
      <c r="F91" s="12"/>
      <c r="G91" s="12"/>
      <c r="H91" s="12">
        <f t="shared" ref="H91:H93" si="15">ROUND(D91*F91, 0)</f>
        <v>0</v>
      </c>
      <c r="I91" s="12">
        <f t="shared" ref="I91:I93" si="16">ROUND(D91*G91, 0)</f>
        <v>0</v>
      </c>
      <c r="J91" s="12">
        <f t="shared" ref="J91:J93" si="17">SUM(H91:I91)</f>
        <v>0</v>
      </c>
      <c r="L91" s="8"/>
      <c r="M91" s="8"/>
    </row>
    <row r="92" spans="1:13" x14ac:dyDescent="0.25">
      <c r="A92" s="9">
        <v>5</v>
      </c>
      <c r="B92" s="9">
        <v>5</v>
      </c>
      <c r="C92" s="20" t="s">
        <v>96</v>
      </c>
      <c r="D92" s="11">
        <v>18</v>
      </c>
      <c r="E92" s="11" t="s">
        <v>19</v>
      </c>
      <c r="F92" s="12"/>
      <c r="G92" s="12"/>
      <c r="H92" s="12">
        <f t="shared" si="15"/>
        <v>0</v>
      </c>
      <c r="I92" s="12">
        <f t="shared" si="16"/>
        <v>0</v>
      </c>
      <c r="J92" s="12">
        <f t="shared" si="17"/>
        <v>0</v>
      </c>
      <c r="L92" s="8"/>
      <c r="M92" s="8"/>
    </row>
    <row r="93" spans="1:13" ht="30" x14ac:dyDescent="0.25">
      <c r="A93" s="9">
        <v>5</v>
      </c>
      <c r="B93" s="9">
        <v>10</v>
      </c>
      <c r="C93" s="20" t="s">
        <v>97</v>
      </c>
      <c r="D93" s="11">
        <v>1</v>
      </c>
      <c r="E93" s="11" t="s">
        <v>15</v>
      </c>
      <c r="F93" s="12"/>
      <c r="G93" s="12"/>
      <c r="H93" s="12">
        <f t="shared" si="15"/>
        <v>0</v>
      </c>
      <c r="I93" s="12">
        <f t="shared" si="16"/>
        <v>0</v>
      </c>
      <c r="J93" s="12">
        <f t="shared" si="17"/>
        <v>0</v>
      </c>
      <c r="K93" s="44" t="s">
        <v>160</v>
      </c>
      <c r="L93" s="8"/>
      <c r="M93" s="8"/>
    </row>
    <row r="94" spans="1:13" x14ac:dyDescent="0.25">
      <c r="A94" s="9"/>
      <c r="B94" s="9"/>
      <c r="C94" s="20"/>
      <c r="D94" s="11"/>
      <c r="E94" s="11"/>
      <c r="F94" s="12"/>
      <c r="G94" s="12"/>
      <c r="H94" s="12"/>
      <c r="I94" s="12"/>
      <c r="J94" s="12"/>
      <c r="L94" s="8"/>
      <c r="M94" s="8"/>
    </row>
    <row r="95" spans="1:13" ht="15" customHeight="1" x14ac:dyDescent="0.25">
      <c r="A95" s="394" t="s">
        <v>98</v>
      </c>
      <c r="B95" s="394"/>
      <c r="C95" s="394"/>
      <c r="D95" s="394"/>
      <c r="E95" s="394"/>
      <c r="F95" s="14"/>
      <c r="G95" s="15"/>
      <c r="H95" s="32">
        <f>SUM(H91:H94)</f>
        <v>0</v>
      </c>
      <c r="I95" s="32">
        <f>SUM(I91:I94)</f>
        <v>0</v>
      </c>
      <c r="J95" s="32">
        <f>SUM(J91:J94)</f>
        <v>0</v>
      </c>
      <c r="L95" s="8"/>
      <c r="M95" s="8"/>
    </row>
    <row r="96" spans="1:13" x14ac:dyDescent="0.25">
      <c r="A96" s="17"/>
      <c r="B96" s="17"/>
      <c r="C96" s="13"/>
      <c r="D96" s="17"/>
      <c r="E96" s="17"/>
      <c r="F96" s="17"/>
      <c r="G96" s="17"/>
      <c r="H96" s="17"/>
      <c r="I96" s="17"/>
      <c r="J96" s="17"/>
      <c r="L96" s="8"/>
      <c r="M96" s="8"/>
    </row>
    <row r="97" spans="1:13" ht="15" customHeight="1" x14ac:dyDescent="0.25">
      <c r="A97" s="396" t="s">
        <v>99</v>
      </c>
      <c r="B97" s="396"/>
      <c r="C97" s="396"/>
      <c r="D97" s="396"/>
      <c r="E97" s="396"/>
      <c r="F97" s="4"/>
      <c r="G97" s="5"/>
      <c r="H97" s="5"/>
      <c r="I97" s="5"/>
      <c r="J97" s="4"/>
      <c r="L97" s="8"/>
      <c r="M97" s="8"/>
    </row>
    <row r="98" spans="1:13" x14ac:dyDescent="0.25">
      <c r="A98" s="395"/>
      <c r="B98" s="395"/>
      <c r="C98" s="395"/>
      <c r="D98" s="395"/>
      <c r="E98" s="395"/>
      <c r="F98" s="395"/>
      <c r="G98" s="395"/>
      <c r="H98" s="395"/>
      <c r="I98" s="395"/>
      <c r="J98" s="395"/>
      <c r="L98" s="8"/>
      <c r="M98" s="8"/>
    </row>
    <row r="99" spans="1:13" ht="45" x14ac:dyDescent="0.25">
      <c r="A99" s="9">
        <v>6</v>
      </c>
      <c r="B99" s="9">
        <v>1</v>
      </c>
      <c r="C99" s="33" t="s">
        <v>100</v>
      </c>
      <c r="D99" s="11">
        <v>12</v>
      </c>
      <c r="E99" s="11" t="s">
        <v>19</v>
      </c>
      <c r="F99" s="12"/>
      <c r="G99" s="12"/>
      <c r="H99" s="12">
        <f t="shared" ref="H99:H106" si="18">ROUND(D99*F99, 0)</f>
        <v>0</v>
      </c>
      <c r="I99" s="12">
        <f t="shared" ref="I99:I106" si="19">ROUND(D99*G99, 0)</f>
        <v>0</v>
      </c>
      <c r="J99" s="12">
        <f t="shared" ref="J99:J106" si="20">SUM(H99:I99)</f>
        <v>0</v>
      </c>
      <c r="L99" s="8"/>
      <c r="M99" s="8"/>
    </row>
    <row r="100" spans="1:13" ht="45" x14ac:dyDescent="0.25">
      <c r="A100" s="9">
        <v>6</v>
      </c>
      <c r="B100" s="9">
        <v>2</v>
      </c>
      <c r="C100" s="33" t="s">
        <v>101</v>
      </c>
      <c r="D100" s="11">
        <v>12</v>
      </c>
      <c r="E100" s="11" t="s">
        <v>19</v>
      </c>
      <c r="F100" s="12"/>
      <c r="G100" s="12"/>
      <c r="H100" s="12">
        <f t="shared" si="18"/>
        <v>0</v>
      </c>
      <c r="I100" s="12">
        <f t="shared" si="19"/>
        <v>0</v>
      </c>
      <c r="J100" s="12">
        <f t="shared" si="20"/>
        <v>0</v>
      </c>
      <c r="L100" s="8"/>
      <c r="M100" s="8"/>
    </row>
    <row r="101" spans="1:13" x14ac:dyDescent="0.25">
      <c r="A101" s="9">
        <v>6</v>
      </c>
      <c r="B101" s="9">
        <v>4</v>
      </c>
      <c r="C101" s="33" t="s">
        <v>102</v>
      </c>
      <c r="D101" s="11">
        <v>12</v>
      </c>
      <c r="E101" s="11" t="s">
        <v>19</v>
      </c>
      <c r="F101" s="12"/>
      <c r="G101" s="12"/>
      <c r="H101" s="12">
        <f t="shared" si="18"/>
        <v>0</v>
      </c>
      <c r="I101" s="12">
        <f t="shared" si="19"/>
        <v>0</v>
      </c>
      <c r="J101" s="12">
        <f t="shared" si="20"/>
        <v>0</v>
      </c>
      <c r="L101" s="8"/>
      <c r="M101" s="8"/>
    </row>
    <row r="102" spans="1:13" ht="45" x14ac:dyDescent="0.25">
      <c r="A102" s="9">
        <v>6</v>
      </c>
      <c r="B102" s="9">
        <v>5</v>
      </c>
      <c r="C102" s="33" t="s">
        <v>103</v>
      </c>
      <c r="D102" s="11">
        <v>1</v>
      </c>
      <c r="E102" s="11" t="s">
        <v>19</v>
      </c>
      <c r="F102" s="12"/>
      <c r="G102" s="12"/>
      <c r="H102" s="12">
        <f t="shared" si="18"/>
        <v>0</v>
      </c>
      <c r="I102" s="12">
        <f t="shared" si="19"/>
        <v>0</v>
      </c>
      <c r="J102" s="12">
        <f t="shared" si="20"/>
        <v>0</v>
      </c>
      <c r="L102" s="8"/>
      <c r="M102" s="8"/>
    </row>
    <row r="103" spans="1:13" x14ac:dyDescent="0.25">
      <c r="A103" s="9">
        <v>6</v>
      </c>
      <c r="B103" s="9">
        <v>6</v>
      </c>
      <c r="C103" s="33" t="s">
        <v>104</v>
      </c>
      <c r="D103" s="11">
        <v>12</v>
      </c>
      <c r="E103" s="11" t="s">
        <v>19</v>
      </c>
      <c r="F103" s="12"/>
      <c r="G103" s="12"/>
      <c r="H103" s="12">
        <f t="shared" si="18"/>
        <v>0</v>
      </c>
      <c r="I103" s="12">
        <f t="shared" si="19"/>
        <v>0</v>
      </c>
      <c r="J103" s="12">
        <f t="shared" si="20"/>
        <v>0</v>
      </c>
      <c r="L103" s="8"/>
      <c r="M103" s="8"/>
    </row>
    <row r="104" spans="1:13" x14ac:dyDescent="0.25">
      <c r="A104" s="9">
        <v>6</v>
      </c>
      <c r="B104" s="9">
        <v>7</v>
      </c>
      <c r="C104" s="33" t="s">
        <v>105</v>
      </c>
      <c r="D104" s="11">
        <v>150</v>
      </c>
      <c r="E104" s="11" t="s">
        <v>29</v>
      </c>
      <c r="F104" s="12"/>
      <c r="G104" s="12"/>
      <c r="H104" s="12">
        <f t="shared" si="18"/>
        <v>0</v>
      </c>
      <c r="I104" s="12">
        <f t="shared" si="19"/>
        <v>0</v>
      </c>
      <c r="J104" s="12">
        <f t="shared" si="20"/>
        <v>0</v>
      </c>
      <c r="L104" s="8"/>
      <c r="M104" s="8"/>
    </row>
    <row r="105" spans="1:13" ht="30" x14ac:dyDescent="0.25">
      <c r="A105" s="9">
        <v>6</v>
      </c>
      <c r="B105" s="9">
        <v>10</v>
      </c>
      <c r="C105" s="33" t="s">
        <v>106</v>
      </c>
      <c r="D105" s="11">
        <v>100</v>
      </c>
      <c r="E105" s="11" t="s">
        <v>19</v>
      </c>
      <c r="F105" s="12"/>
      <c r="G105" s="12"/>
      <c r="H105" s="12">
        <f t="shared" si="18"/>
        <v>0</v>
      </c>
      <c r="I105" s="12">
        <f t="shared" si="19"/>
        <v>0</v>
      </c>
      <c r="J105" s="12">
        <f t="shared" si="20"/>
        <v>0</v>
      </c>
      <c r="L105" s="8"/>
      <c r="M105" s="8"/>
    </row>
    <row r="106" spans="1:13" ht="30" x14ac:dyDescent="0.25">
      <c r="A106" s="9">
        <v>6</v>
      </c>
      <c r="B106" s="9">
        <v>11</v>
      </c>
      <c r="C106" s="33" t="s">
        <v>107</v>
      </c>
      <c r="D106" s="11">
        <v>200</v>
      </c>
      <c r="E106" s="11" t="s">
        <v>19</v>
      </c>
      <c r="F106" s="12"/>
      <c r="G106" s="12"/>
      <c r="H106" s="12">
        <f t="shared" si="18"/>
        <v>0</v>
      </c>
      <c r="I106" s="12">
        <f t="shared" si="19"/>
        <v>0</v>
      </c>
      <c r="J106" s="12">
        <f t="shared" si="20"/>
        <v>0</v>
      </c>
      <c r="L106" s="8"/>
      <c r="M106" s="8"/>
    </row>
    <row r="107" spans="1:13" ht="15" customHeight="1" x14ac:dyDescent="0.25">
      <c r="A107" s="394" t="s">
        <v>108</v>
      </c>
      <c r="B107" s="394"/>
      <c r="C107" s="394"/>
      <c r="D107" s="394"/>
      <c r="E107" s="394"/>
      <c r="F107" s="14"/>
      <c r="G107" s="15"/>
      <c r="H107" s="18">
        <f>SUM(H99:H106)</f>
        <v>0</v>
      </c>
      <c r="I107" s="18">
        <f>SUM(I99:I106)</f>
        <v>0</v>
      </c>
      <c r="J107" s="32">
        <f>SUM(J99:J106)</f>
        <v>0</v>
      </c>
      <c r="L107" s="8"/>
      <c r="M107" s="8"/>
    </row>
    <row r="108" spans="1:13" x14ac:dyDescent="0.25">
      <c r="A108" s="17"/>
      <c r="B108" s="17"/>
      <c r="C108" s="13"/>
      <c r="D108" s="17"/>
      <c r="E108" s="17"/>
      <c r="F108" s="17"/>
      <c r="G108" s="17"/>
      <c r="H108" s="17"/>
      <c r="I108" s="17"/>
      <c r="J108" s="17"/>
      <c r="L108" s="8"/>
      <c r="M108" s="8"/>
    </row>
    <row r="109" spans="1:13" ht="15" customHeight="1" x14ac:dyDescent="0.25">
      <c r="A109" s="396" t="s">
        <v>109</v>
      </c>
      <c r="B109" s="396"/>
      <c r="C109" s="396"/>
      <c r="D109" s="396"/>
      <c r="E109" s="396"/>
      <c r="F109" s="4"/>
      <c r="G109" s="5"/>
      <c r="H109" s="5"/>
      <c r="I109" s="5"/>
      <c r="J109" s="4"/>
      <c r="L109" s="8"/>
      <c r="M109" s="8"/>
    </row>
    <row r="110" spans="1:13" x14ac:dyDescent="0.25">
      <c r="A110" s="395"/>
      <c r="B110" s="395"/>
      <c r="C110" s="395"/>
      <c r="D110" s="395"/>
      <c r="E110" s="395"/>
      <c r="F110" s="395"/>
      <c r="G110" s="395"/>
      <c r="H110" s="395"/>
      <c r="I110" s="395"/>
      <c r="J110" s="395"/>
      <c r="L110" s="8"/>
      <c r="M110" s="8"/>
    </row>
    <row r="111" spans="1:13" ht="30" x14ac:dyDescent="0.25">
      <c r="A111" s="9">
        <v>7</v>
      </c>
      <c r="B111" s="9">
        <v>1</v>
      </c>
      <c r="C111" s="20" t="s">
        <v>110</v>
      </c>
      <c r="D111" s="11">
        <v>1</v>
      </c>
      <c r="E111" s="11" t="s">
        <v>15</v>
      </c>
      <c r="F111" s="12"/>
      <c r="G111" s="12"/>
      <c r="H111" s="12">
        <f t="shared" ref="H111:H118" si="21">ROUND(D111*F111, 0)</f>
        <v>0</v>
      </c>
      <c r="I111" s="12">
        <f t="shared" ref="I111:I118" si="22">ROUND(D111*G111, 0)</f>
        <v>0</v>
      </c>
      <c r="J111" s="12">
        <f t="shared" ref="J111:J118" si="23">SUM(H111:I111)</f>
        <v>0</v>
      </c>
      <c r="L111" s="8"/>
      <c r="M111" s="8"/>
    </row>
    <row r="112" spans="1:13" ht="30" x14ac:dyDescent="0.25">
      <c r="A112" s="9">
        <v>7</v>
      </c>
      <c r="B112" s="9">
        <v>2</v>
      </c>
      <c r="C112" s="20" t="s">
        <v>111</v>
      </c>
      <c r="D112" s="11">
        <v>1</v>
      </c>
      <c r="E112" s="11" t="s">
        <v>15</v>
      </c>
      <c r="F112" s="12"/>
      <c r="G112" s="12"/>
      <c r="H112" s="12">
        <f t="shared" si="21"/>
        <v>0</v>
      </c>
      <c r="I112" s="12">
        <f t="shared" si="22"/>
        <v>0</v>
      </c>
      <c r="J112" s="12">
        <f t="shared" si="23"/>
        <v>0</v>
      </c>
      <c r="L112" s="8"/>
      <c r="M112" s="8"/>
    </row>
    <row r="113" spans="1:13" ht="30" x14ac:dyDescent="0.25">
      <c r="A113" s="9">
        <v>7</v>
      </c>
      <c r="B113" s="9">
        <v>3</v>
      </c>
      <c r="C113" s="20" t="s">
        <v>112</v>
      </c>
      <c r="D113" s="11">
        <v>1</v>
      </c>
      <c r="E113" s="11" t="s">
        <v>15</v>
      </c>
      <c r="F113" s="12"/>
      <c r="G113" s="12"/>
      <c r="H113" s="12">
        <f t="shared" si="21"/>
        <v>0</v>
      </c>
      <c r="I113" s="12">
        <f t="shared" si="22"/>
        <v>0</v>
      </c>
      <c r="J113" s="12">
        <f t="shared" si="23"/>
        <v>0</v>
      </c>
      <c r="L113" s="8"/>
      <c r="M113" s="8"/>
    </row>
    <row r="114" spans="1:13" hidden="1" x14ac:dyDescent="0.25">
      <c r="A114" s="9">
        <v>7</v>
      </c>
      <c r="B114" s="9">
        <v>4</v>
      </c>
      <c r="C114" s="20" t="s">
        <v>113</v>
      </c>
      <c r="D114" s="11">
        <v>1</v>
      </c>
      <c r="E114" s="11" t="s">
        <v>15</v>
      </c>
      <c r="F114" s="12"/>
      <c r="G114" s="34"/>
      <c r="H114" s="12">
        <f t="shared" si="21"/>
        <v>0</v>
      </c>
      <c r="I114" s="12">
        <f t="shared" si="22"/>
        <v>0</v>
      </c>
      <c r="J114" s="12">
        <f t="shared" si="23"/>
        <v>0</v>
      </c>
      <c r="L114" s="8"/>
      <c r="M114" s="8"/>
    </row>
    <row r="115" spans="1:13" hidden="1" x14ac:dyDescent="0.25">
      <c r="A115" s="9">
        <v>7</v>
      </c>
      <c r="B115" s="9">
        <v>5</v>
      </c>
      <c r="C115" s="20" t="s">
        <v>114</v>
      </c>
      <c r="D115" s="11">
        <v>1</v>
      </c>
      <c r="E115" s="11" t="s">
        <v>15</v>
      </c>
      <c r="F115" s="12"/>
      <c r="G115" s="34"/>
      <c r="H115" s="12">
        <f t="shared" si="21"/>
        <v>0</v>
      </c>
      <c r="I115" s="12">
        <f t="shared" si="22"/>
        <v>0</v>
      </c>
      <c r="J115" s="12">
        <f t="shared" si="23"/>
        <v>0</v>
      </c>
      <c r="L115" s="8"/>
      <c r="M115" s="8"/>
    </row>
    <row r="116" spans="1:13" ht="30" hidden="1" x14ac:dyDescent="0.25">
      <c r="A116" s="9">
        <v>7</v>
      </c>
      <c r="B116" s="9">
        <v>6</v>
      </c>
      <c r="C116" s="20" t="s">
        <v>115</v>
      </c>
      <c r="D116" s="11">
        <v>1</v>
      </c>
      <c r="E116" s="11" t="s">
        <v>15</v>
      </c>
      <c r="F116" s="12"/>
      <c r="G116" s="34"/>
      <c r="H116" s="12">
        <f t="shared" si="21"/>
        <v>0</v>
      </c>
      <c r="I116" s="12">
        <f t="shared" si="22"/>
        <v>0</v>
      </c>
      <c r="J116" s="12">
        <f t="shared" si="23"/>
        <v>0</v>
      </c>
      <c r="L116" s="8"/>
      <c r="M116" s="8"/>
    </row>
    <row r="117" spans="1:13" ht="30" hidden="1" x14ac:dyDescent="0.25">
      <c r="A117" s="9">
        <v>7</v>
      </c>
      <c r="B117" s="9">
        <v>7</v>
      </c>
      <c r="C117" s="20" t="s">
        <v>116</v>
      </c>
      <c r="D117" s="11">
        <v>1</v>
      </c>
      <c r="E117" s="11" t="s">
        <v>15</v>
      </c>
      <c r="F117" s="12"/>
      <c r="G117" s="34"/>
      <c r="H117" s="12">
        <f t="shared" si="21"/>
        <v>0</v>
      </c>
      <c r="I117" s="12">
        <f t="shared" si="22"/>
        <v>0</v>
      </c>
      <c r="J117" s="12">
        <f t="shared" si="23"/>
        <v>0</v>
      </c>
      <c r="L117" s="8"/>
      <c r="M117" s="8"/>
    </row>
    <row r="118" spans="1:13" ht="30" x14ac:dyDescent="0.25">
      <c r="A118" s="9">
        <v>7</v>
      </c>
      <c r="B118" s="9">
        <v>8</v>
      </c>
      <c r="C118" s="20" t="s">
        <v>117</v>
      </c>
      <c r="D118" s="11">
        <v>1</v>
      </c>
      <c r="E118" s="11" t="s">
        <v>15</v>
      </c>
      <c r="F118" s="12"/>
      <c r="G118" s="12"/>
      <c r="H118" s="12">
        <f t="shared" si="21"/>
        <v>0</v>
      </c>
      <c r="I118" s="12">
        <f t="shared" si="22"/>
        <v>0</v>
      </c>
      <c r="J118" s="12">
        <f t="shared" si="23"/>
        <v>0</v>
      </c>
      <c r="L118" s="8"/>
      <c r="M118" s="8"/>
    </row>
    <row r="119" spans="1:13" ht="15" customHeight="1" x14ac:dyDescent="0.25">
      <c r="A119" s="394" t="s">
        <v>118</v>
      </c>
      <c r="B119" s="394"/>
      <c r="C119" s="394"/>
      <c r="D119" s="394"/>
      <c r="E119" s="394"/>
      <c r="F119" s="14"/>
      <c r="G119" s="15"/>
      <c r="H119" s="32">
        <f>SUM(H111:H118)</f>
        <v>0</v>
      </c>
      <c r="I119" s="16">
        <f>SUM(I111:I118)</f>
        <v>0</v>
      </c>
      <c r="J119" s="16">
        <f>SUM(J111:J118)</f>
        <v>0</v>
      </c>
      <c r="L119" s="8"/>
      <c r="M119" s="8"/>
    </row>
    <row r="120" spans="1:13" x14ac:dyDescent="0.25">
      <c r="A120" s="395"/>
      <c r="B120" s="395"/>
      <c r="C120" s="395"/>
      <c r="D120" s="395"/>
      <c r="E120" s="395"/>
      <c r="F120" s="395"/>
      <c r="G120" s="395"/>
      <c r="H120" s="395"/>
      <c r="I120" s="395"/>
      <c r="J120" s="395"/>
      <c r="L120" s="8"/>
      <c r="M120" s="8"/>
    </row>
    <row r="121" spans="1:13" ht="15" customHeight="1" x14ac:dyDescent="0.25">
      <c r="A121" s="396" t="s">
        <v>119</v>
      </c>
      <c r="B121" s="396"/>
      <c r="C121" s="396"/>
      <c r="D121" s="396"/>
      <c r="E121" s="396"/>
      <c r="F121" s="4"/>
      <c r="G121" s="5"/>
      <c r="H121" s="5"/>
      <c r="I121" s="5"/>
      <c r="J121" s="4"/>
      <c r="L121" s="8"/>
      <c r="M121" s="8"/>
    </row>
    <row r="122" spans="1:13" x14ac:dyDescent="0.25">
      <c r="A122" s="395"/>
      <c r="B122" s="395"/>
      <c r="C122" s="395"/>
      <c r="D122" s="395"/>
      <c r="E122" s="395"/>
      <c r="F122" s="395"/>
      <c r="G122" s="395"/>
      <c r="H122" s="395"/>
      <c r="I122" s="395"/>
      <c r="J122" s="395"/>
      <c r="L122" s="8"/>
      <c r="M122" s="8"/>
    </row>
    <row r="123" spans="1:13" x14ac:dyDescent="0.25">
      <c r="A123" s="9">
        <v>8</v>
      </c>
      <c r="B123" s="9">
        <v>1</v>
      </c>
      <c r="C123" s="20" t="s">
        <v>120</v>
      </c>
      <c r="D123" s="11">
        <f>60*65</f>
        <v>3900</v>
      </c>
      <c r="E123" s="11" t="s">
        <v>29</v>
      </c>
      <c r="F123" s="12"/>
      <c r="G123" s="12"/>
      <c r="H123" s="12">
        <f t="shared" ref="H123:H143" si="24">ROUND(D123*F123, 0)</f>
        <v>0</v>
      </c>
      <c r="I123" s="12">
        <f t="shared" ref="I123:I143" si="25">ROUND(D123*G123, 0)</f>
        <v>0</v>
      </c>
      <c r="J123" s="12">
        <f t="shared" ref="J123:J143" si="26">SUM(H123:I123)</f>
        <v>0</v>
      </c>
      <c r="L123" s="8"/>
      <c r="M123" s="8"/>
    </row>
    <row r="124" spans="1:13" ht="120" x14ac:dyDescent="0.25">
      <c r="A124" s="9">
        <v>8</v>
      </c>
      <c r="B124" s="9">
        <v>2</v>
      </c>
      <c r="C124" s="20" t="s">
        <v>121</v>
      </c>
      <c r="D124" s="11">
        <v>3</v>
      </c>
      <c r="E124" s="11" t="s">
        <v>15</v>
      </c>
      <c r="F124" s="12"/>
      <c r="G124" s="12"/>
      <c r="H124" s="12">
        <f t="shared" si="24"/>
        <v>0</v>
      </c>
      <c r="I124" s="12">
        <f t="shared" si="25"/>
        <v>0</v>
      </c>
      <c r="J124" s="12">
        <f t="shared" si="26"/>
        <v>0</v>
      </c>
      <c r="L124" s="8"/>
      <c r="M124" s="8"/>
    </row>
    <row r="125" spans="1:13" ht="30" x14ac:dyDescent="0.25">
      <c r="A125" s="9">
        <v>8</v>
      </c>
      <c r="B125" s="9">
        <v>3</v>
      </c>
      <c r="C125" s="20" t="s">
        <v>122</v>
      </c>
      <c r="D125" s="11">
        <v>4</v>
      </c>
      <c r="E125" s="11" t="s">
        <v>19</v>
      </c>
      <c r="F125" s="12"/>
      <c r="G125" s="12"/>
      <c r="H125" s="12">
        <f t="shared" si="24"/>
        <v>0</v>
      </c>
      <c r="I125" s="12">
        <f t="shared" si="25"/>
        <v>0</v>
      </c>
      <c r="J125" s="12">
        <f t="shared" si="26"/>
        <v>0</v>
      </c>
      <c r="L125" s="8"/>
      <c r="M125" s="8"/>
    </row>
    <row r="126" spans="1:13" x14ac:dyDescent="0.25">
      <c r="A126" s="9">
        <v>8</v>
      </c>
      <c r="B126" s="9">
        <v>4</v>
      </c>
      <c r="C126" s="20" t="s">
        <v>123</v>
      </c>
      <c r="D126" s="11">
        <v>2</v>
      </c>
      <c r="E126" s="11" t="s">
        <v>19</v>
      </c>
      <c r="F126" s="12"/>
      <c r="G126" s="12"/>
      <c r="H126" s="12">
        <f t="shared" si="24"/>
        <v>0</v>
      </c>
      <c r="I126" s="12">
        <f t="shared" si="25"/>
        <v>0</v>
      </c>
      <c r="J126" s="12">
        <f t="shared" si="26"/>
        <v>0</v>
      </c>
      <c r="L126" s="8"/>
      <c r="M126" s="8"/>
    </row>
    <row r="127" spans="1:13" ht="75" x14ac:dyDescent="0.25">
      <c r="A127" s="9">
        <v>8</v>
      </c>
      <c r="B127" s="9">
        <v>5</v>
      </c>
      <c r="C127" s="20" t="s">
        <v>124</v>
      </c>
      <c r="D127" s="11">
        <v>5</v>
      </c>
      <c r="E127" s="11" t="s">
        <v>19</v>
      </c>
      <c r="F127" s="35"/>
      <c r="G127" s="12"/>
      <c r="H127" s="12">
        <f t="shared" si="24"/>
        <v>0</v>
      </c>
      <c r="I127" s="12">
        <f t="shared" si="25"/>
        <v>0</v>
      </c>
      <c r="J127" s="12">
        <f t="shared" si="26"/>
        <v>0</v>
      </c>
      <c r="L127" s="8"/>
      <c r="M127" s="8"/>
    </row>
    <row r="128" spans="1:13" x14ac:dyDescent="0.25">
      <c r="A128" s="9">
        <v>8</v>
      </c>
      <c r="B128" s="9">
        <v>6</v>
      </c>
      <c r="C128" s="20" t="s">
        <v>125</v>
      </c>
      <c r="D128" s="11">
        <v>8</v>
      </c>
      <c r="E128" s="11" t="s">
        <v>19</v>
      </c>
      <c r="F128" s="12"/>
      <c r="G128" s="12"/>
      <c r="H128" s="12">
        <f t="shared" si="24"/>
        <v>0</v>
      </c>
      <c r="I128" s="12">
        <f t="shared" si="25"/>
        <v>0</v>
      </c>
      <c r="J128" s="12">
        <f t="shared" si="26"/>
        <v>0</v>
      </c>
      <c r="L128" s="8"/>
      <c r="M128" s="8"/>
    </row>
    <row r="129" spans="1:13" ht="30" x14ac:dyDescent="0.25">
      <c r="A129" s="9">
        <v>8</v>
      </c>
      <c r="B129" s="9">
        <v>7</v>
      </c>
      <c r="C129" s="20" t="s">
        <v>126</v>
      </c>
      <c r="D129" s="11">
        <v>11</v>
      </c>
      <c r="E129" s="11" t="s">
        <v>19</v>
      </c>
      <c r="F129" s="12"/>
      <c r="G129" s="12"/>
      <c r="H129" s="12">
        <f t="shared" si="24"/>
        <v>0</v>
      </c>
      <c r="I129" s="12">
        <f t="shared" si="25"/>
        <v>0</v>
      </c>
      <c r="J129" s="12">
        <f t="shared" si="26"/>
        <v>0</v>
      </c>
      <c r="L129" s="8"/>
      <c r="M129" s="8"/>
    </row>
    <row r="130" spans="1:13" ht="30" x14ac:dyDescent="0.25">
      <c r="A130" s="9">
        <v>8</v>
      </c>
      <c r="B130" s="9">
        <v>8</v>
      </c>
      <c r="C130" s="20" t="s">
        <v>127</v>
      </c>
      <c r="D130" s="11">
        <v>18</v>
      </c>
      <c r="E130" s="11" t="s">
        <v>19</v>
      </c>
      <c r="F130" s="12"/>
      <c r="G130" s="12"/>
      <c r="H130" s="12">
        <f t="shared" si="24"/>
        <v>0</v>
      </c>
      <c r="I130" s="12">
        <f t="shared" si="25"/>
        <v>0</v>
      </c>
      <c r="J130" s="12">
        <f t="shared" si="26"/>
        <v>0</v>
      </c>
      <c r="L130" s="8"/>
      <c r="M130" s="8"/>
    </row>
    <row r="131" spans="1:13" ht="30" x14ac:dyDescent="0.25">
      <c r="A131" s="9">
        <v>8</v>
      </c>
      <c r="B131" s="9">
        <v>9</v>
      </c>
      <c r="C131" s="20" t="s">
        <v>128</v>
      </c>
      <c r="D131" s="11">
        <v>4</v>
      </c>
      <c r="E131" s="11" t="s">
        <v>19</v>
      </c>
      <c r="F131" s="12"/>
      <c r="G131" s="12"/>
      <c r="H131" s="12">
        <f t="shared" si="24"/>
        <v>0</v>
      </c>
      <c r="I131" s="12">
        <f t="shared" si="25"/>
        <v>0</v>
      </c>
      <c r="J131" s="12">
        <f t="shared" si="26"/>
        <v>0</v>
      </c>
      <c r="L131" s="8"/>
      <c r="M131" s="8"/>
    </row>
    <row r="132" spans="1:13" x14ac:dyDescent="0.25">
      <c r="A132" s="9">
        <v>8</v>
      </c>
      <c r="B132" s="9">
        <v>10</v>
      </c>
      <c r="C132" s="20" t="s">
        <v>129</v>
      </c>
      <c r="D132" s="11">
        <v>9</v>
      </c>
      <c r="E132" s="11" t="s">
        <v>19</v>
      </c>
      <c r="F132" s="12"/>
      <c r="G132" s="12"/>
      <c r="H132" s="12">
        <f t="shared" si="24"/>
        <v>0</v>
      </c>
      <c r="I132" s="12">
        <f t="shared" si="25"/>
        <v>0</v>
      </c>
      <c r="J132" s="12">
        <f t="shared" si="26"/>
        <v>0</v>
      </c>
      <c r="L132" s="8"/>
      <c r="M132" s="8"/>
    </row>
    <row r="133" spans="1:13" x14ac:dyDescent="0.25">
      <c r="A133" s="9">
        <v>8</v>
      </c>
      <c r="B133" s="9">
        <v>11</v>
      </c>
      <c r="C133" s="20" t="s">
        <v>130</v>
      </c>
      <c r="D133" s="11">
        <v>8</v>
      </c>
      <c r="E133" s="11" t="s">
        <v>19</v>
      </c>
      <c r="F133" s="12"/>
      <c r="G133" s="12"/>
      <c r="H133" s="12">
        <f t="shared" si="24"/>
        <v>0</v>
      </c>
      <c r="I133" s="12">
        <f t="shared" si="25"/>
        <v>0</v>
      </c>
      <c r="J133" s="12">
        <f t="shared" si="26"/>
        <v>0</v>
      </c>
      <c r="L133" s="8"/>
      <c r="M133" s="8"/>
    </row>
    <row r="134" spans="1:13" x14ac:dyDescent="0.25">
      <c r="A134" s="9">
        <v>8</v>
      </c>
      <c r="B134" s="9">
        <v>12</v>
      </c>
      <c r="C134" s="20" t="s">
        <v>131</v>
      </c>
      <c r="D134" s="11">
        <v>8</v>
      </c>
      <c r="E134" s="11" t="s">
        <v>19</v>
      </c>
      <c r="F134" s="12"/>
      <c r="G134" s="12"/>
      <c r="H134" s="12">
        <f t="shared" si="24"/>
        <v>0</v>
      </c>
      <c r="I134" s="12">
        <f t="shared" si="25"/>
        <v>0</v>
      </c>
      <c r="J134" s="12">
        <f t="shared" si="26"/>
        <v>0</v>
      </c>
      <c r="L134" s="8"/>
      <c r="M134" s="8"/>
    </row>
    <row r="135" spans="1:13" x14ac:dyDescent="0.25">
      <c r="A135" s="9">
        <v>8</v>
      </c>
      <c r="B135" s="9">
        <v>13</v>
      </c>
      <c r="C135" s="20" t="s">
        <v>132</v>
      </c>
      <c r="D135" s="11">
        <v>8</v>
      </c>
      <c r="E135" s="11" t="s">
        <v>19</v>
      </c>
      <c r="F135" s="12"/>
      <c r="G135" s="12"/>
      <c r="H135" s="12">
        <f t="shared" si="24"/>
        <v>0</v>
      </c>
      <c r="I135" s="12">
        <f t="shared" si="25"/>
        <v>0</v>
      </c>
      <c r="J135" s="12">
        <f t="shared" si="26"/>
        <v>0</v>
      </c>
      <c r="L135" s="8"/>
      <c r="M135" s="8"/>
    </row>
    <row r="136" spans="1:13" ht="60" hidden="1" x14ac:dyDescent="0.25">
      <c r="A136" s="9">
        <v>8</v>
      </c>
      <c r="B136" s="9">
        <v>14</v>
      </c>
      <c r="C136" s="20" t="s">
        <v>133</v>
      </c>
      <c r="D136" s="11">
        <v>1</v>
      </c>
      <c r="E136" s="11" t="s">
        <v>77</v>
      </c>
      <c r="F136" s="12"/>
      <c r="G136" s="12"/>
      <c r="H136" s="12">
        <f t="shared" si="24"/>
        <v>0</v>
      </c>
      <c r="I136" s="12">
        <f t="shared" si="25"/>
        <v>0</v>
      </c>
      <c r="J136" s="12">
        <f t="shared" si="26"/>
        <v>0</v>
      </c>
      <c r="L136" s="8"/>
      <c r="M136" s="8"/>
    </row>
    <row r="137" spans="1:13" hidden="1" x14ac:dyDescent="0.25">
      <c r="A137" s="9">
        <v>8</v>
      </c>
      <c r="B137" s="9">
        <v>15</v>
      </c>
      <c r="C137" s="20" t="s">
        <v>134</v>
      </c>
      <c r="D137" s="11">
        <v>18</v>
      </c>
      <c r="E137" s="11" t="s">
        <v>19</v>
      </c>
      <c r="F137" s="12"/>
      <c r="G137" s="12"/>
      <c r="H137" s="12">
        <f t="shared" si="24"/>
        <v>0</v>
      </c>
      <c r="I137" s="12">
        <f t="shared" si="25"/>
        <v>0</v>
      </c>
      <c r="J137" s="12">
        <f t="shared" si="26"/>
        <v>0</v>
      </c>
      <c r="L137" s="8"/>
      <c r="M137" s="8"/>
    </row>
    <row r="138" spans="1:13" hidden="1" x14ac:dyDescent="0.25">
      <c r="A138" s="9">
        <v>8</v>
      </c>
      <c r="B138" s="9">
        <v>16</v>
      </c>
      <c r="C138" s="20" t="s">
        <v>135</v>
      </c>
      <c r="D138" s="11">
        <v>1</v>
      </c>
      <c r="E138" s="11" t="s">
        <v>136</v>
      </c>
      <c r="F138" s="12"/>
      <c r="G138" s="12"/>
      <c r="H138" s="12">
        <f t="shared" si="24"/>
        <v>0</v>
      </c>
      <c r="I138" s="12">
        <f t="shared" si="25"/>
        <v>0</v>
      </c>
      <c r="J138" s="12">
        <f t="shared" si="26"/>
        <v>0</v>
      </c>
      <c r="L138" s="8"/>
      <c r="M138" s="8"/>
    </row>
    <row r="139" spans="1:13" ht="45" hidden="1" x14ac:dyDescent="0.25">
      <c r="A139" s="9">
        <v>8</v>
      </c>
      <c r="B139" s="9">
        <v>17</v>
      </c>
      <c r="C139" s="20" t="s">
        <v>137</v>
      </c>
      <c r="D139" s="11">
        <v>1</v>
      </c>
      <c r="E139" s="11" t="s">
        <v>77</v>
      </c>
      <c r="F139" s="12"/>
      <c r="G139" s="12"/>
      <c r="H139" s="12">
        <f t="shared" si="24"/>
        <v>0</v>
      </c>
      <c r="I139" s="12">
        <f t="shared" si="25"/>
        <v>0</v>
      </c>
      <c r="J139" s="12">
        <f t="shared" si="26"/>
        <v>0</v>
      </c>
      <c r="L139" s="8"/>
      <c r="M139" s="8"/>
    </row>
    <row r="140" spans="1:13" ht="45" hidden="1" x14ac:dyDescent="0.25">
      <c r="A140" s="9">
        <v>8</v>
      </c>
      <c r="B140" s="9">
        <v>18</v>
      </c>
      <c r="C140" s="20" t="s">
        <v>138</v>
      </c>
      <c r="D140" s="11">
        <v>450</v>
      </c>
      <c r="E140" s="11" t="s">
        <v>29</v>
      </c>
      <c r="F140" s="12"/>
      <c r="G140" s="12"/>
      <c r="H140" s="12">
        <f t="shared" si="24"/>
        <v>0</v>
      </c>
      <c r="I140" s="12">
        <f t="shared" si="25"/>
        <v>0</v>
      </c>
      <c r="J140" s="12">
        <f t="shared" si="26"/>
        <v>0</v>
      </c>
      <c r="L140" s="8"/>
      <c r="M140" s="8"/>
    </row>
    <row r="141" spans="1:13" ht="180" hidden="1" x14ac:dyDescent="0.25">
      <c r="A141" s="9">
        <v>8</v>
      </c>
      <c r="B141" s="9">
        <v>19</v>
      </c>
      <c r="C141" s="20" t="s">
        <v>139</v>
      </c>
      <c r="D141" s="11">
        <v>1</v>
      </c>
      <c r="E141" s="11" t="s">
        <v>19</v>
      </c>
      <c r="F141" s="12"/>
      <c r="G141" s="12"/>
      <c r="H141" s="12">
        <f t="shared" si="24"/>
        <v>0</v>
      </c>
      <c r="I141" s="12">
        <f t="shared" si="25"/>
        <v>0</v>
      </c>
      <c r="J141" s="12">
        <f t="shared" si="26"/>
        <v>0</v>
      </c>
      <c r="L141" s="8"/>
      <c r="M141" s="8"/>
    </row>
    <row r="142" spans="1:13" ht="135" hidden="1" x14ac:dyDescent="0.25">
      <c r="A142" s="9">
        <v>8</v>
      </c>
      <c r="B142" s="9">
        <v>20</v>
      </c>
      <c r="C142" s="20" t="s">
        <v>140</v>
      </c>
      <c r="D142" s="11">
        <v>3</v>
      </c>
      <c r="E142" s="11" t="s">
        <v>19</v>
      </c>
      <c r="F142" s="12"/>
      <c r="G142" s="12"/>
      <c r="H142" s="12">
        <f t="shared" si="24"/>
        <v>0</v>
      </c>
      <c r="I142" s="12">
        <f t="shared" si="25"/>
        <v>0</v>
      </c>
      <c r="J142" s="12">
        <f t="shared" si="26"/>
        <v>0</v>
      </c>
      <c r="L142" s="8"/>
      <c r="M142" s="8"/>
    </row>
    <row r="143" spans="1:13" ht="75" hidden="1" x14ac:dyDescent="0.25">
      <c r="A143" s="9">
        <v>8</v>
      </c>
      <c r="B143" s="9">
        <v>21</v>
      </c>
      <c r="C143" s="20" t="s">
        <v>141</v>
      </c>
      <c r="D143" s="11">
        <v>1</v>
      </c>
      <c r="E143" s="11" t="s">
        <v>19</v>
      </c>
      <c r="F143" s="12"/>
      <c r="G143" s="12"/>
      <c r="H143" s="12">
        <f t="shared" si="24"/>
        <v>0</v>
      </c>
      <c r="I143" s="12">
        <f t="shared" si="25"/>
        <v>0</v>
      </c>
      <c r="J143" s="12">
        <f t="shared" si="26"/>
        <v>0</v>
      </c>
      <c r="L143" s="8"/>
      <c r="M143" s="8"/>
    </row>
    <row r="144" spans="1:13" ht="15" customHeight="1" x14ac:dyDescent="0.25">
      <c r="A144" s="394" t="s">
        <v>142</v>
      </c>
      <c r="B144" s="394"/>
      <c r="C144" s="394"/>
      <c r="D144" s="394"/>
      <c r="E144" s="394"/>
      <c r="F144" s="14"/>
      <c r="G144" s="15"/>
      <c r="H144" s="32">
        <f>SUM(H123:H143)</f>
        <v>0</v>
      </c>
      <c r="I144" s="32">
        <f>SUM(I123:I143)</f>
        <v>0</v>
      </c>
      <c r="J144" s="32">
        <f>SUM(J123:J143)</f>
        <v>0</v>
      </c>
    </row>
    <row r="145" spans="8:10" x14ac:dyDescent="0.25">
      <c r="H145" s="36"/>
      <c r="I145" s="36"/>
      <c r="J145" s="36"/>
    </row>
    <row r="146" spans="8:10" x14ac:dyDescent="0.25">
      <c r="H146" s="37"/>
      <c r="I146" s="37"/>
      <c r="J146" s="37"/>
    </row>
  </sheetData>
  <mergeCells count="32">
    <mergeCell ref="K66:K87"/>
    <mergeCell ref="A46:E46"/>
    <mergeCell ref="A2:J2"/>
    <mergeCell ref="A3:E3"/>
    <mergeCell ref="A4:J4"/>
    <mergeCell ref="A5:J5"/>
    <mergeCell ref="A10:E10"/>
    <mergeCell ref="A13:E13"/>
    <mergeCell ref="A14:J14"/>
    <mergeCell ref="A15:J15"/>
    <mergeCell ref="A16:J16"/>
    <mergeCell ref="A17:J17"/>
    <mergeCell ref="A18:J18"/>
    <mergeCell ref="A19:J19"/>
    <mergeCell ref="A32:E32"/>
    <mergeCell ref="A34:E34"/>
    <mergeCell ref="A35:J35"/>
    <mergeCell ref="A47:J47"/>
    <mergeCell ref="A48:J48"/>
    <mergeCell ref="A88:E88"/>
    <mergeCell ref="A90:E90"/>
    <mergeCell ref="A95:E95"/>
    <mergeCell ref="A97:E97"/>
    <mergeCell ref="A98:J98"/>
    <mergeCell ref="A107:E107"/>
    <mergeCell ref="A109:E109"/>
    <mergeCell ref="A144:E144"/>
    <mergeCell ref="A110:J110"/>
    <mergeCell ref="A119:E119"/>
    <mergeCell ref="A120:J120"/>
    <mergeCell ref="A121:E121"/>
    <mergeCell ref="A122:J122"/>
  </mergeCells>
  <pageMargins left="0.70833333333333304" right="0.70833333333333304" top="0.74861111111111101" bottom="0.74861111111111101" header="0.31527777777777799" footer="0.31527777777777799"/>
  <pageSetup paperSize="9" scale="74" firstPageNumber="0" fitToHeight="0" orientation="landscape" horizontalDpi="300" verticalDpi="300" r:id="rId1"/>
  <headerFooter>
    <oddHeader>&amp;CKIVITELEZÉSI TERV&amp;RA kiírás az összes szakági tervekkel 
és a műszaki leírással együtt érvényes!</oddHeader>
    <oddFooter>&amp;LVeszprém labdarúgó sportlétesítmény
Gyakorló pályák&amp;C2020.06.26.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AMJ48"/>
  <sheetViews>
    <sheetView zoomScaleNormal="100" workbookViewId="0">
      <pane ySplit="1" topLeftCell="A3" activePane="bottomLeft" state="frozen"/>
      <selection activeCell="M48" sqref="M48"/>
      <selection pane="bottomLeft" activeCell="G16" sqref="G16"/>
    </sheetView>
  </sheetViews>
  <sheetFormatPr defaultColWidth="9.140625" defaultRowHeight="15" x14ac:dyDescent="0.25"/>
  <cols>
    <col min="1" max="2" width="9.140625" style="1"/>
    <col min="3" max="3" width="52" style="2" customWidth="1"/>
    <col min="4" max="4" width="9.140625" style="38"/>
    <col min="5" max="5" width="9.140625" style="1"/>
    <col min="6" max="6" width="12" style="1" customWidth="1"/>
    <col min="7" max="7" width="9.140625" style="1"/>
    <col min="8" max="8" width="10.85546875" style="1" customWidth="1"/>
    <col min="9" max="9" width="9.85546875" style="1" customWidth="1"/>
    <col min="10" max="10" width="10.85546875" style="1" customWidth="1"/>
    <col min="11" max="1024" width="9.140625" style="1"/>
  </cols>
  <sheetData>
    <row r="1" spans="1:14" ht="30" x14ac:dyDescent="0.25">
      <c r="A1" s="3" t="s">
        <v>0</v>
      </c>
      <c r="B1" s="4" t="s">
        <v>1</v>
      </c>
      <c r="C1" s="4" t="s">
        <v>2</v>
      </c>
      <c r="D1" s="39" t="s">
        <v>3</v>
      </c>
      <c r="E1" s="4" t="s">
        <v>4</v>
      </c>
      <c r="F1" s="6" t="s">
        <v>5</v>
      </c>
      <c r="G1" s="6" t="s">
        <v>6</v>
      </c>
      <c r="H1" s="6" t="s">
        <v>7</v>
      </c>
      <c r="I1" s="6" t="s">
        <v>8</v>
      </c>
      <c r="J1" s="6" t="s">
        <v>8</v>
      </c>
    </row>
    <row r="2" spans="1:14" ht="84" customHeight="1" x14ac:dyDescent="0.25">
      <c r="A2" s="400" t="s">
        <v>10</v>
      </c>
      <c r="B2" s="400"/>
      <c r="C2" s="400"/>
      <c r="D2" s="400"/>
      <c r="E2" s="400"/>
      <c r="F2" s="400"/>
      <c r="G2" s="400"/>
      <c r="H2" s="400"/>
      <c r="I2" s="400"/>
      <c r="J2" s="400"/>
    </row>
    <row r="3" spans="1:14" ht="103.5" customHeight="1" x14ac:dyDescent="0.25">
      <c r="A3" s="395" t="s">
        <v>143</v>
      </c>
      <c r="B3" s="395"/>
      <c r="C3" s="395"/>
      <c r="D3" s="395"/>
      <c r="E3" s="395"/>
      <c r="F3" s="395"/>
      <c r="G3" s="395"/>
      <c r="H3" s="395"/>
      <c r="I3" s="395"/>
      <c r="J3" s="395"/>
    </row>
    <row r="4" spans="1:14" ht="15" customHeight="1" x14ac:dyDescent="0.25">
      <c r="A4" s="396" t="s">
        <v>144</v>
      </c>
      <c r="B4" s="396"/>
      <c r="C4" s="396"/>
      <c r="D4" s="396"/>
      <c r="E4" s="396"/>
      <c r="F4" s="4"/>
      <c r="G4" s="5"/>
      <c r="H4" s="5"/>
      <c r="I4" s="5"/>
      <c r="J4" s="4"/>
    </row>
    <row r="5" spans="1:14" x14ac:dyDescent="0.25">
      <c r="A5">
        <v>10</v>
      </c>
      <c r="B5">
        <v>1</v>
      </c>
      <c r="C5" t="s">
        <v>145</v>
      </c>
      <c r="D5">
        <v>14</v>
      </c>
      <c r="E5" t="s">
        <v>19</v>
      </c>
      <c r="F5"/>
      <c r="G5"/>
      <c r="H5">
        <f t="shared" ref="H5:H10" si="0">ROUND(D5*F5, 0)</f>
        <v>0</v>
      </c>
      <c r="I5">
        <f t="shared" ref="I5:I10" si="1">ROUND(D5*G5, 0)</f>
        <v>0</v>
      </c>
      <c r="J5">
        <f t="shared" ref="J5:J10" si="2">SUM(H5:I5)</f>
        <v>0</v>
      </c>
      <c r="L5" s="8"/>
      <c r="M5" s="8"/>
      <c r="N5" s="8"/>
    </row>
    <row r="6" spans="1:14" x14ac:dyDescent="0.25">
      <c r="A6">
        <v>10</v>
      </c>
      <c r="B6">
        <v>2</v>
      </c>
      <c r="C6" t="s">
        <v>146</v>
      </c>
      <c r="D6">
        <v>149</v>
      </c>
      <c r="E6" t="s">
        <v>19</v>
      </c>
      <c r="F6"/>
      <c r="G6"/>
      <c r="H6">
        <f t="shared" si="0"/>
        <v>0</v>
      </c>
      <c r="I6">
        <f t="shared" si="1"/>
        <v>0</v>
      </c>
      <c r="J6">
        <f t="shared" si="2"/>
        <v>0</v>
      </c>
      <c r="L6" s="8"/>
      <c r="M6" s="8"/>
      <c r="N6" s="8"/>
    </row>
    <row r="7" spans="1:14" x14ac:dyDescent="0.25">
      <c r="A7">
        <v>10</v>
      </c>
      <c r="B7">
        <v>3</v>
      </c>
      <c r="C7" t="s">
        <v>147</v>
      </c>
      <c r="D7">
        <v>25</v>
      </c>
      <c r="E7" t="s">
        <v>19</v>
      </c>
      <c r="F7"/>
      <c r="G7"/>
      <c r="H7">
        <f t="shared" si="0"/>
        <v>0</v>
      </c>
      <c r="I7">
        <f t="shared" si="1"/>
        <v>0</v>
      </c>
      <c r="J7">
        <f t="shared" si="2"/>
        <v>0</v>
      </c>
      <c r="L7" s="8"/>
      <c r="M7" s="8"/>
      <c r="N7" s="8"/>
    </row>
    <row r="8" spans="1:14" x14ac:dyDescent="0.25">
      <c r="A8">
        <v>10</v>
      </c>
      <c r="B8">
        <v>4</v>
      </c>
      <c r="C8" t="s">
        <v>148</v>
      </c>
      <c r="D8">
        <v>57</v>
      </c>
      <c r="E8" t="s">
        <v>19</v>
      </c>
      <c r="F8"/>
      <c r="G8"/>
      <c r="H8">
        <f t="shared" si="0"/>
        <v>0</v>
      </c>
      <c r="I8">
        <f t="shared" si="1"/>
        <v>0</v>
      </c>
      <c r="J8">
        <f t="shared" si="2"/>
        <v>0</v>
      </c>
      <c r="L8" s="8"/>
      <c r="M8" s="8"/>
      <c r="N8" s="8"/>
    </row>
    <row r="9" spans="1:14" x14ac:dyDescent="0.25">
      <c r="A9">
        <v>10</v>
      </c>
      <c r="B9">
        <v>5</v>
      </c>
      <c r="C9" t="s">
        <v>149</v>
      </c>
      <c r="D9">
        <v>24</v>
      </c>
      <c r="E9" t="s">
        <v>19</v>
      </c>
      <c r="F9"/>
      <c r="G9"/>
      <c r="H9">
        <f t="shared" si="0"/>
        <v>0</v>
      </c>
      <c r="I9">
        <f t="shared" si="1"/>
        <v>0</v>
      </c>
      <c r="J9">
        <f t="shared" si="2"/>
        <v>0</v>
      </c>
      <c r="L9" s="8"/>
      <c r="M9" s="8"/>
      <c r="N9" s="8"/>
    </row>
    <row r="10" spans="1:14" x14ac:dyDescent="0.25">
      <c r="A10">
        <v>10</v>
      </c>
      <c r="B10">
        <v>6</v>
      </c>
      <c r="C10" t="s">
        <v>150</v>
      </c>
      <c r="D10">
        <v>48</v>
      </c>
      <c r="E10" t="s">
        <v>19</v>
      </c>
      <c r="F10"/>
      <c r="G10"/>
      <c r="H10">
        <f t="shared" si="0"/>
        <v>0</v>
      </c>
      <c r="I10">
        <f t="shared" si="1"/>
        <v>0</v>
      </c>
      <c r="J10">
        <f t="shared" si="2"/>
        <v>0</v>
      </c>
      <c r="L10" s="8"/>
      <c r="M10" s="8"/>
      <c r="N10" s="8"/>
    </row>
    <row r="11" spans="1:14" ht="15" customHeight="1" x14ac:dyDescent="0.25">
      <c r="A11" s="394" t="s">
        <v>151</v>
      </c>
      <c r="B11" s="394"/>
      <c r="C11" s="394"/>
      <c r="D11" s="394"/>
      <c r="E11" s="394"/>
      <c r="F11" s="14"/>
      <c r="G11" s="15"/>
      <c r="H11" s="18">
        <f>SUM(H5:H10)</f>
        <v>0</v>
      </c>
      <c r="I11" s="18">
        <f>SUM(I5:I10)</f>
        <v>0</v>
      </c>
      <c r="J11" s="18">
        <f>SUM(J5:J10)</f>
        <v>0</v>
      </c>
      <c r="L11" s="8"/>
      <c r="M11" s="8"/>
      <c r="N11" s="8"/>
    </row>
    <row r="12" spans="1:14" x14ac:dyDescent="0.25">
      <c r="A12" s="13"/>
      <c r="B12" s="13"/>
      <c r="C12" s="13"/>
      <c r="D12" s="11"/>
      <c r="E12" s="13"/>
      <c r="F12" s="13"/>
      <c r="G12" s="13"/>
      <c r="H12" s="13"/>
      <c r="I12" s="13"/>
      <c r="J12" s="13"/>
      <c r="L12" s="8"/>
      <c r="M12" s="8"/>
      <c r="N12" s="8"/>
    </row>
    <row r="13" spans="1:14" ht="15" customHeight="1" x14ac:dyDescent="0.25">
      <c r="A13" s="13"/>
      <c r="B13" s="13"/>
      <c r="C13" s="13"/>
      <c r="D13" s="11"/>
      <c r="E13" s="13"/>
      <c r="F13" s="13"/>
      <c r="G13" s="13"/>
      <c r="H13" s="13"/>
      <c r="I13" s="13"/>
      <c r="J13" s="13"/>
      <c r="L13" s="8"/>
      <c r="M13" s="8"/>
      <c r="N13" s="8"/>
    </row>
    <row r="14" spans="1:14" ht="15" customHeight="1" x14ac:dyDescent="0.25">
      <c r="A14" s="396" t="s">
        <v>152</v>
      </c>
      <c r="B14" s="396"/>
      <c r="C14" s="396"/>
      <c r="D14" s="396"/>
      <c r="E14" s="396"/>
      <c r="F14" s="4"/>
      <c r="G14" s="5"/>
      <c r="H14" s="5"/>
      <c r="I14" s="5"/>
      <c r="J14" s="4"/>
      <c r="L14" s="8"/>
      <c r="M14" s="8"/>
      <c r="N14" s="8"/>
    </row>
    <row r="15" spans="1:14" x14ac:dyDescent="0.25">
      <c r="A15" s="395"/>
      <c r="B15" s="395"/>
      <c r="C15" s="395"/>
      <c r="D15" s="395"/>
      <c r="E15" s="395"/>
      <c r="F15" s="395"/>
      <c r="G15" s="395"/>
      <c r="H15" s="395"/>
      <c r="I15" s="395"/>
      <c r="J15" s="395"/>
      <c r="L15" s="8"/>
      <c r="M15" s="8"/>
      <c r="N15" s="8"/>
    </row>
    <row r="16" spans="1:14" ht="45" x14ac:dyDescent="0.25">
      <c r="A16" s="48">
        <v>11</v>
      </c>
      <c r="B16" s="48">
        <v>1</v>
      </c>
      <c r="C16" s="49" t="s">
        <v>153</v>
      </c>
      <c r="D16" s="50">
        <v>50</v>
      </c>
      <c r="E16" s="50" t="s">
        <v>19</v>
      </c>
      <c r="F16" s="51"/>
      <c r="G16" s="51"/>
      <c r="H16" s="51">
        <f t="shared" ref="H16:H22" si="3">ROUND(D16*F16, 0)</f>
        <v>0</v>
      </c>
      <c r="I16" s="51">
        <f t="shared" ref="I16:I22" si="4">ROUND(D16*G16, 0)</f>
        <v>0</v>
      </c>
      <c r="J16" s="51">
        <f t="shared" ref="J16:J22" si="5">SUM(H16:I16)</f>
        <v>0</v>
      </c>
      <c r="L16" s="8"/>
      <c r="M16" s="8"/>
      <c r="N16" s="8"/>
    </row>
    <row r="17" spans="1:14" ht="45" x14ac:dyDescent="0.25">
      <c r="A17" s="48">
        <v>11</v>
      </c>
      <c r="B17" s="48">
        <v>2</v>
      </c>
      <c r="C17" s="49" t="s">
        <v>154</v>
      </c>
      <c r="D17" s="50">
        <v>4</v>
      </c>
      <c r="E17" s="50" t="s">
        <v>19</v>
      </c>
      <c r="F17" s="51"/>
      <c r="G17" s="51"/>
      <c r="H17" s="51">
        <f t="shared" si="3"/>
        <v>0</v>
      </c>
      <c r="I17" s="51">
        <f t="shared" si="4"/>
        <v>0</v>
      </c>
      <c r="J17" s="51">
        <f t="shared" si="5"/>
        <v>0</v>
      </c>
      <c r="L17" s="8"/>
      <c r="M17" s="8"/>
      <c r="N17" s="8"/>
    </row>
    <row r="18" spans="1:14" ht="30" x14ac:dyDescent="0.25">
      <c r="A18" s="48">
        <v>11</v>
      </c>
      <c r="B18" s="48">
        <v>3</v>
      </c>
      <c r="C18" s="49" t="s">
        <v>155</v>
      </c>
      <c r="D18" s="50">
        <v>53</v>
      </c>
      <c r="E18" s="50" t="s">
        <v>19</v>
      </c>
      <c r="F18" s="51"/>
      <c r="G18" s="51"/>
      <c r="H18" s="51">
        <f t="shared" si="3"/>
        <v>0</v>
      </c>
      <c r="I18" s="51">
        <f t="shared" si="4"/>
        <v>0</v>
      </c>
      <c r="J18" s="51">
        <f t="shared" si="5"/>
        <v>0</v>
      </c>
      <c r="L18" s="8"/>
      <c r="M18" s="8"/>
      <c r="N18" s="8"/>
    </row>
    <row r="19" spans="1:14" ht="45" x14ac:dyDescent="0.25">
      <c r="A19" s="48">
        <v>11</v>
      </c>
      <c r="B19" s="48">
        <v>4</v>
      </c>
      <c r="C19" s="49" t="s">
        <v>156</v>
      </c>
      <c r="D19" s="50">
        <v>3</v>
      </c>
      <c r="E19" s="50" t="s">
        <v>19</v>
      </c>
      <c r="F19" s="51"/>
      <c r="G19" s="51"/>
      <c r="H19" s="51">
        <f t="shared" si="3"/>
        <v>0</v>
      </c>
      <c r="I19" s="51">
        <f t="shared" si="4"/>
        <v>0</v>
      </c>
      <c r="J19" s="51">
        <f t="shared" si="5"/>
        <v>0</v>
      </c>
      <c r="L19" s="8"/>
      <c r="M19" s="8"/>
      <c r="N19" s="8"/>
    </row>
    <row r="20" spans="1:14" ht="45" x14ac:dyDescent="0.25">
      <c r="A20" s="48">
        <v>11</v>
      </c>
      <c r="B20" s="48">
        <v>5</v>
      </c>
      <c r="C20" s="49" t="s">
        <v>157</v>
      </c>
      <c r="D20" s="50">
        <v>13</v>
      </c>
      <c r="E20" s="50" t="s">
        <v>19</v>
      </c>
      <c r="F20" s="51"/>
      <c r="G20" s="51"/>
      <c r="H20" s="51">
        <f t="shared" si="3"/>
        <v>0</v>
      </c>
      <c r="I20" s="51">
        <f t="shared" si="4"/>
        <v>0</v>
      </c>
      <c r="J20" s="51">
        <f t="shared" si="5"/>
        <v>0</v>
      </c>
      <c r="L20" s="8"/>
      <c r="M20" s="8"/>
      <c r="N20" s="8"/>
    </row>
    <row r="21" spans="1:14" ht="30" x14ac:dyDescent="0.25">
      <c r="A21" s="40">
        <v>11</v>
      </c>
      <c r="B21" s="40">
        <v>6</v>
      </c>
      <c r="C21" s="41" t="s">
        <v>158</v>
      </c>
      <c r="D21" s="42">
        <v>1</v>
      </c>
      <c r="E21" s="42" t="s">
        <v>15</v>
      </c>
      <c r="F21" s="34"/>
      <c r="G21" s="34"/>
      <c r="H21" s="34">
        <f t="shared" si="3"/>
        <v>0</v>
      </c>
      <c r="I21" s="34">
        <f t="shared" si="4"/>
        <v>0</v>
      </c>
      <c r="J21" s="34">
        <f t="shared" si="5"/>
        <v>0</v>
      </c>
      <c r="L21" s="8"/>
      <c r="M21" s="8"/>
      <c r="N21" s="8"/>
    </row>
    <row r="22" spans="1:14" ht="30" x14ac:dyDescent="0.25">
      <c r="A22" s="40">
        <v>11</v>
      </c>
      <c r="B22" s="40">
        <v>7</v>
      </c>
      <c r="C22" s="41" t="s">
        <v>159</v>
      </c>
      <c r="D22" s="42">
        <v>1</v>
      </c>
      <c r="E22" s="42" t="s">
        <v>15</v>
      </c>
      <c r="F22" s="34"/>
      <c r="G22" s="34"/>
      <c r="H22" s="34">
        <f t="shared" si="3"/>
        <v>0</v>
      </c>
      <c r="I22" s="34">
        <f t="shared" si="4"/>
        <v>0</v>
      </c>
      <c r="J22" s="34">
        <f t="shared" si="5"/>
        <v>0</v>
      </c>
      <c r="L22" s="8"/>
      <c r="M22" s="8"/>
      <c r="N22" s="8"/>
    </row>
    <row r="23" spans="1:14" ht="15" customHeight="1" x14ac:dyDescent="0.25">
      <c r="A23" s="394" t="s">
        <v>165</v>
      </c>
      <c r="B23" s="394"/>
      <c r="C23" s="394"/>
      <c r="D23" s="394"/>
      <c r="E23" s="394"/>
      <c r="F23" s="14"/>
      <c r="G23" s="15"/>
      <c r="H23" s="32">
        <f>SUM(H16:H22)</f>
        <v>0</v>
      </c>
      <c r="I23" s="32">
        <f>SUM(I16:I22)</f>
        <v>0</v>
      </c>
      <c r="J23" s="32">
        <f>SUM(J16:J22)</f>
        <v>0</v>
      </c>
      <c r="L23" s="8"/>
      <c r="M23" s="8"/>
      <c r="N23" s="8"/>
    </row>
    <row r="24" spans="1:14" x14ac:dyDescent="0.25">
      <c r="H24" s="36"/>
      <c r="I24" s="36"/>
    </row>
    <row r="48" spans="13:13" x14ac:dyDescent="0.25">
      <c r="M48" s="97"/>
    </row>
  </sheetData>
  <mergeCells count="7">
    <mergeCell ref="A15:J15"/>
    <mergeCell ref="A23:E23"/>
    <mergeCell ref="A2:J2"/>
    <mergeCell ref="A3:J3"/>
    <mergeCell ref="A4:E4"/>
    <mergeCell ref="A11:E11"/>
    <mergeCell ref="A14:E14"/>
  </mergeCells>
  <pageMargins left="0.70833333333333304" right="0.70833333333333304" top="0.74861111111111101" bottom="0.74861111111111101" header="0.31527777777777799" footer="0.31527777777777799"/>
  <pageSetup paperSize="9" scale="92" firstPageNumber="0" fitToHeight="0" orientation="landscape" horizontalDpi="300" verticalDpi="300" r:id="rId1"/>
  <headerFooter>
    <oddHeader>&amp;CKIVITELEZÉSI TERV&amp;RA kiírás az összes szakági tervekkel 
és a műszaki leírással együtt érvényes!</oddHeader>
    <oddFooter>&amp;LVeszprém új stadion labdarúgó sportlétesítmény
Gyakroló pályák&amp;C2020.06.26.&amp;RVilágítástechnika</oddFooter>
  </headerFooter>
  <rowBreaks count="1" manualBreakCount="1">
    <brk id="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0195D-4F7C-4436-9DDD-B7BD41F68D41}">
  <sheetPr>
    <tabColor theme="4"/>
  </sheetPr>
  <dimension ref="A4:M48"/>
  <sheetViews>
    <sheetView workbookViewId="0">
      <selection activeCell="G18" sqref="G18:G21"/>
    </sheetView>
  </sheetViews>
  <sheetFormatPr defaultRowHeight="15" x14ac:dyDescent="0.25"/>
  <cols>
    <col min="6" max="6" width="18.5703125" customWidth="1"/>
    <col min="7" max="7" width="15.140625" bestFit="1" customWidth="1"/>
    <col min="8" max="8" width="15.42578125" customWidth="1"/>
  </cols>
  <sheetData>
    <row r="4" spans="1:8" x14ac:dyDescent="0.25">
      <c r="F4" s="46" t="s">
        <v>161</v>
      </c>
      <c r="G4" s="46" t="s">
        <v>162</v>
      </c>
      <c r="H4" s="46" t="s">
        <v>163</v>
      </c>
    </row>
    <row r="5" spans="1:8" x14ac:dyDescent="0.25">
      <c r="A5" s="396" t="s">
        <v>21</v>
      </c>
      <c r="B5" s="396"/>
      <c r="C5" s="396"/>
      <c r="D5" s="396"/>
      <c r="E5" s="396"/>
      <c r="F5" s="45">
        <f>ERŐSÁRAM!H32</f>
        <v>0</v>
      </c>
      <c r="G5" s="45">
        <f>ERŐSÁRAM!I32</f>
        <v>0</v>
      </c>
      <c r="H5" s="45">
        <f>F5+G5</f>
        <v>0</v>
      </c>
    </row>
    <row r="6" spans="1:8" ht="15" customHeight="1" x14ac:dyDescent="0.25">
      <c r="A6" s="396" t="s">
        <v>164</v>
      </c>
      <c r="B6" s="396"/>
      <c r="C6" s="396"/>
      <c r="D6" s="396"/>
      <c r="E6" s="396"/>
      <c r="F6" s="45">
        <f>ERŐSÁRAM!H46</f>
        <v>0</v>
      </c>
      <c r="G6" s="45">
        <f>ERŐSÁRAM!I46</f>
        <v>0</v>
      </c>
      <c r="H6" s="45">
        <f>ERŐSÁRAM!J46</f>
        <v>0</v>
      </c>
    </row>
    <row r="7" spans="1:8" x14ac:dyDescent="0.25">
      <c r="A7" s="396" t="s">
        <v>93</v>
      </c>
      <c r="B7" s="396"/>
      <c r="C7" s="396"/>
      <c r="D7" s="396"/>
      <c r="E7" s="396"/>
      <c r="F7" s="45">
        <f>ERŐSÁRAM!H88</f>
        <v>0</v>
      </c>
      <c r="G7" s="45">
        <f>ERŐSÁRAM!I88</f>
        <v>0</v>
      </c>
      <c r="H7" s="45">
        <f>ERŐSÁRAM!J88</f>
        <v>0</v>
      </c>
    </row>
    <row r="8" spans="1:8" ht="15" customHeight="1" x14ac:dyDescent="0.25">
      <c r="A8" s="396" t="s">
        <v>98</v>
      </c>
      <c r="B8" s="396"/>
      <c r="C8" s="396"/>
      <c r="D8" s="396"/>
      <c r="E8" s="396"/>
      <c r="F8" s="45">
        <f>ERŐSÁRAM!H95</f>
        <v>0</v>
      </c>
      <c r="G8" s="45">
        <f>ERŐSÁRAM!I95</f>
        <v>0</v>
      </c>
      <c r="H8" s="45">
        <f>ERŐSÁRAM!J95</f>
        <v>0</v>
      </c>
    </row>
    <row r="9" spans="1:8" ht="15" customHeight="1" x14ac:dyDescent="0.25">
      <c r="A9" s="396" t="s">
        <v>108</v>
      </c>
      <c r="B9" s="396"/>
      <c r="C9" s="396"/>
      <c r="D9" s="396"/>
      <c r="E9" s="396"/>
      <c r="F9" s="45">
        <f>ERŐSÁRAM!H107</f>
        <v>0</v>
      </c>
      <c r="G9" s="45">
        <f>ERŐSÁRAM!I107</f>
        <v>0</v>
      </c>
      <c r="H9" s="45">
        <f>ERŐSÁRAM!J107</f>
        <v>0</v>
      </c>
    </row>
    <row r="10" spans="1:8" ht="15" customHeight="1" x14ac:dyDescent="0.25">
      <c r="A10" s="396" t="s">
        <v>118</v>
      </c>
      <c r="B10" s="396"/>
      <c r="C10" s="396"/>
      <c r="D10" s="396"/>
      <c r="E10" s="396"/>
      <c r="F10" s="45">
        <f>ERŐSÁRAM!H119</f>
        <v>0</v>
      </c>
      <c r="G10" s="45">
        <f>ERŐSÁRAM!I119</f>
        <v>0</v>
      </c>
      <c r="H10" s="45">
        <f>ERŐSÁRAM!J119</f>
        <v>0</v>
      </c>
    </row>
    <row r="11" spans="1:8" ht="15" customHeight="1" x14ac:dyDescent="0.25">
      <c r="A11" s="396" t="s">
        <v>142</v>
      </c>
      <c r="B11" s="396"/>
      <c r="C11" s="396"/>
      <c r="D11" s="396"/>
      <c r="E11" s="396"/>
      <c r="F11" s="45">
        <f>ERŐSÁRAM!H144</f>
        <v>0</v>
      </c>
      <c r="G11" s="45">
        <f>ERŐSÁRAM!I144</f>
        <v>0</v>
      </c>
      <c r="H11" s="45">
        <f>ERŐSÁRAM!J144</f>
        <v>0</v>
      </c>
    </row>
    <row r="12" spans="1:8" ht="15" customHeight="1" x14ac:dyDescent="0.25">
      <c r="A12" s="396" t="s">
        <v>151</v>
      </c>
      <c r="B12" s="396"/>
      <c r="C12" s="396"/>
      <c r="D12" s="396"/>
      <c r="E12" s="396"/>
      <c r="F12" s="45">
        <f>VILÁGÍTÁSTECHNIKA!H11</f>
        <v>0</v>
      </c>
      <c r="G12" s="45">
        <f>VILÁGÍTÁSTECHNIKA!I11</f>
        <v>0</v>
      </c>
      <c r="H12" s="45">
        <f>VILÁGÍTÁSTECHNIKA!J11</f>
        <v>0</v>
      </c>
    </row>
    <row r="13" spans="1:8" ht="15" customHeight="1" x14ac:dyDescent="0.25">
      <c r="A13" s="396" t="s">
        <v>165</v>
      </c>
      <c r="B13" s="396"/>
      <c r="C13" s="396"/>
      <c r="D13" s="396"/>
      <c r="E13" s="396"/>
      <c r="F13" s="45">
        <f>VILÁGÍTÁSTECHNIKA!H23</f>
        <v>0</v>
      </c>
      <c r="G13" s="45">
        <f>VILÁGÍTÁSTECHNIKA!I23</f>
        <v>0</v>
      </c>
      <c r="H13" s="45">
        <f>VILÁGÍTÁSTECHNIKA!J23</f>
        <v>0</v>
      </c>
    </row>
    <row r="14" spans="1:8" ht="15.75" thickBot="1" x14ac:dyDescent="0.3">
      <c r="F14" s="47"/>
      <c r="G14" s="47"/>
      <c r="H14" s="47"/>
    </row>
    <row r="15" spans="1:8" x14ac:dyDescent="0.25">
      <c r="F15" s="45">
        <f>SUM(F5:F14)</f>
        <v>0</v>
      </c>
      <c r="G15" s="45">
        <f>SUM(G5:G14)</f>
        <v>0</v>
      </c>
      <c r="H15" s="45">
        <f>SUM(H5:H14)</f>
        <v>0</v>
      </c>
    </row>
    <row r="16" spans="1:8" x14ac:dyDescent="0.25">
      <c r="F16" s="46"/>
      <c r="G16" s="46"/>
      <c r="H16" s="46"/>
    </row>
    <row r="17" spans="1:8" x14ac:dyDescent="0.25">
      <c r="F17" s="46"/>
      <c r="G17" s="46"/>
      <c r="H17" s="46"/>
    </row>
    <row r="18" spans="1:8" ht="16.5" x14ac:dyDescent="0.3">
      <c r="A18" s="81" t="s">
        <v>195</v>
      </c>
      <c r="B18" s="86"/>
      <c r="C18" s="86"/>
      <c r="D18" s="86"/>
      <c r="E18" s="86"/>
      <c r="F18" s="87">
        <v>0</v>
      </c>
      <c r="G18" s="88"/>
      <c r="H18" s="46"/>
    </row>
    <row r="19" spans="1:8" x14ac:dyDescent="0.25">
      <c r="A19" s="82"/>
      <c r="F19" s="46"/>
      <c r="G19" s="89"/>
      <c r="H19" s="46"/>
    </row>
    <row r="20" spans="1:8" x14ac:dyDescent="0.25">
      <c r="A20" s="83" t="s">
        <v>196</v>
      </c>
      <c r="G20" s="90"/>
      <c r="H20" s="46"/>
    </row>
    <row r="21" spans="1:8" x14ac:dyDescent="0.25">
      <c r="A21" s="84" t="s">
        <v>197</v>
      </c>
      <c r="F21" s="46"/>
      <c r="G21" s="91"/>
      <c r="H21" s="46"/>
    </row>
    <row r="22" spans="1:8" x14ac:dyDescent="0.25">
      <c r="A22" s="85"/>
      <c r="B22" s="92"/>
      <c r="C22" s="92"/>
      <c r="D22" s="92"/>
      <c r="E22" s="92"/>
      <c r="F22" s="92"/>
      <c r="G22" s="93">
        <f>SUM(G20:G21)</f>
        <v>0</v>
      </c>
    </row>
    <row r="48" spans="13:13" x14ac:dyDescent="0.25">
      <c r="M48" s="96"/>
    </row>
  </sheetData>
  <mergeCells count="9">
    <mergeCell ref="A11:E11"/>
    <mergeCell ref="A12:E12"/>
    <mergeCell ref="A13:E13"/>
    <mergeCell ref="A5:E5"/>
    <mergeCell ref="A6:E6"/>
    <mergeCell ref="A7:E7"/>
    <mergeCell ref="A8:E8"/>
    <mergeCell ref="A9:E9"/>
    <mergeCell ref="A10:E10"/>
  </mergeCells>
  <pageMargins left="0.7" right="0.7" top="0.75" bottom="0.75" header="0.3" footer="0.3"/>
  <pageSetup paperSize="9" scale="9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3F15-1B90-4F72-9A3E-EE6ACA0CEF33}">
  <sheetPr>
    <tabColor theme="9" tint="0.39997558519241921"/>
  </sheetPr>
  <dimension ref="A1:I66"/>
  <sheetViews>
    <sheetView view="pageBreakPreview" topLeftCell="A26" zoomScale="85" zoomScaleNormal="85" zoomScaleSheetLayoutView="85" workbookViewId="0">
      <selection activeCell="C5" sqref="B5:G10"/>
    </sheetView>
  </sheetViews>
  <sheetFormatPr defaultColWidth="9.140625" defaultRowHeight="12.75" x14ac:dyDescent="0.2"/>
  <cols>
    <col min="1" max="1" width="3.5703125" style="57" customWidth="1"/>
    <col min="2" max="5" width="9.140625" style="57"/>
    <col min="6" max="6" width="9.140625" style="57" customWidth="1"/>
    <col min="7" max="9" width="17.140625" style="58" customWidth="1"/>
    <col min="10" max="16384" width="9.140625" style="57"/>
  </cols>
  <sheetData>
    <row r="1" spans="1:9" x14ac:dyDescent="0.2">
      <c r="A1" s="52" t="s">
        <v>166</v>
      </c>
      <c r="B1" s="53"/>
      <c r="C1" s="53"/>
      <c r="D1" s="54"/>
      <c r="E1" s="53"/>
      <c r="F1" s="53"/>
      <c r="G1" s="55"/>
      <c r="H1" s="55"/>
      <c r="I1" s="56"/>
    </row>
    <row r="2" spans="1:9" x14ac:dyDescent="0.2">
      <c r="A2" s="52" t="s">
        <v>167</v>
      </c>
      <c r="B2" s="53"/>
      <c r="C2" s="53"/>
      <c r="D2" s="53"/>
      <c r="E2" s="53"/>
      <c r="F2" s="53"/>
      <c r="G2" s="55"/>
      <c r="H2" s="55"/>
    </row>
    <row r="3" spans="1:9" x14ac:dyDescent="0.2">
      <c r="B3" s="53"/>
      <c r="C3" s="53"/>
      <c r="D3" s="53"/>
      <c r="E3" s="53"/>
      <c r="F3" s="53"/>
      <c r="G3" s="55"/>
      <c r="H3" s="55"/>
      <c r="I3" s="56"/>
    </row>
    <row r="4" spans="1:9" x14ac:dyDescent="0.2">
      <c r="B4" s="53"/>
      <c r="C4" s="53"/>
      <c r="D4" s="53"/>
      <c r="E4" s="53"/>
      <c r="F4" s="53"/>
      <c r="G4" s="55"/>
      <c r="H4" s="55"/>
      <c r="I4" s="55"/>
    </row>
    <row r="5" spans="1:9" x14ac:dyDescent="0.2">
      <c r="B5" s="59"/>
      <c r="C5" s="53"/>
      <c r="D5" s="53"/>
      <c r="E5" s="53"/>
      <c r="F5" s="53"/>
      <c r="G5" s="55"/>
      <c r="H5" s="55"/>
      <c r="I5" s="55"/>
    </row>
    <row r="6" spans="1:9" ht="15.75" customHeight="1" x14ac:dyDescent="0.25">
      <c r="B6" s="384"/>
      <c r="C6" s="384"/>
      <c r="D6" s="384"/>
      <c r="E6" s="384"/>
      <c r="F6" s="384"/>
    </row>
    <row r="7" spans="1:9" ht="14.25" customHeight="1" x14ac:dyDescent="0.2">
      <c r="B7" s="385"/>
      <c r="C7" s="385"/>
      <c r="D7" s="385"/>
      <c r="E7" s="385"/>
      <c r="F7" s="385"/>
    </row>
    <row r="8" spans="1:9" ht="14.25" customHeight="1" x14ac:dyDescent="0.2">
      <c r="B8" s="61"/>
      <c r="C8" s="61"/>
      <c r="F8" s="94"/>
    </row>
    <row r="9" spans="1:9" ht="14.25" customHeight="1" x14ac:dyDescent="0.2">
      <c r="B9" s="385"/>
      <c r="C9" s="385"/>
      <c r="D9" s="385"/>
      <c r="E9" s="385"/>
      <c r="F9" s="94"/>
    </row>
    <row r="10" spans="1:9" ht="14.25" x14ac:dyDescent="0.2">
      <c r="B10" s="385"/>
      <c r="C10" s="385"/>
      <c r="D10" s="385"/>
      <c r="E10" s="385"/>
      <c r="F10" s="385"/>
    </row>
    <row r="11" spans="1:9" ht="20.25" x14ac:dyDescent="0.3">
      <c r="A11" s="386" t="s">
        <v>169</v>
      </c>
      <c r="B11" s="386"/>
      <c r="C11" s="386"/>
      <c r="D11" s="386"/>
      <c r="E11" s="386"/>
      <c r="F11" s="386"/>
      <c r="G11" s="386"/>
      <c r="H11" s="386"/>
      <c r="I11" s="386"/>
    </row>
    <row r="12" spans="1:9" x14ac:dyDescent="0.2">
      <c r="A12" s="62"/>
      <c r="B12" s="62"/>
      <c r="C12" s="62"/>
      <c r="D12" s="62"/>
      <c r="E12" s="62"/>
      <c r="F12" s="62"/>
      <c r="G12" s="63"/>
      <c r="H12" s="63"/>
      <c r="I12" s="63"/>
    </row>
    <row r="13" spans="1:9" ht="18" x14ac:dyDescent="0.25">
      <c r="A13" s="381" t="s">
        <v>170</v>
      </c>
      <c r="B13" s="381"/>
      <c r="C13" s="381"/>
      <c r="D13" s="381"/>
      <c r="E13" s="381"/>
      <c r="F13" s="381"/>
      <c r="G13" s="381"/>
      <c r="H13" s="381"/>
      <c r="I13" s="381"/>
    </row>
    <row r="14" spans="1:9" ht="18" x14ac:dyDescent="0.25">
      <c r="A14" s="381" t="s">
        <v>171</v>
      </c>
      <c r="B14" s="381"/>
      <c r="C14" s="381"/>
      <c r="D14" s="381"/>
      <c r="E14" s="381"/>
      <c r="F14" s="381"/>
      <c r="G14" s="381"/>
      <c r="H14" s="381"/>
      <c r="I14" s="381"/>
    </row>
    <row r="16" spans="1:9" ht="15.75" x14ac:dyDescent="0.25">
      <c r="A16" s="382" t="s">
        <v>172</v>
      </c>
      <c r="B16" s="382"/>
      <c r="C16" s="382"/>
      <c r="D16" s="382"/>
      <c r="E16" s="382"/>
      <c r="F16" s="382"/>
      <c r="G16" s="382"/>
      <c r="H16" s="382"/>
      <c r="I16" s="382"/>
    </row>
    <row r="18" spans="1:9" ht="15.75" x14ac:dyDescent="0.25">
      <c r="A18" s="382" t="s">
        <v>173</v>
      </c>
      <c r="B18" s="382"/>
      <c r="C18" s="382"/>
      <c r="D18" s="382"/>
      <c r="E18" s="382"/>
      <c r="F18" s="382"/>
      <c r="G18" s="382"/>
      <c r="H18" s="382"/>
      <c r="I18" s="382"/>
    </row>
    <row r="22" spans="1:9" ht="30" customHeight="1" x14ac:dyDescent="0.2">
      <c r="B22" s="383"/>
      <c r="C22" s="383"/>
      <c r="D22" s="383"/>
      <c r="E22" s="383"/>
      <c r="F22" s="383"/>
      <c r="G22" s="383"/>
      <c r="H22" s="383"/>
      <c r="I22" s="383"/>
    </row>
    <row r="23" spans="1:9" ht="14.25" x14ac:dyDescent="0.2">
      <c r="B23" s="64"/>
      <c r="C23" s="64"/>
      <c r="D23" s="64"/>
      <c r="E23" s="64"/>
      <c r="F23" s="64"/>
      <c r="G23" s="65"/>
      <c r="H23" s="65"/>
      <c r="I23" s="65"/>
    </row>
    <row r="24" spans="1:9" ht="14.25" x14ac:dyDescent="0.2">
      <c r="B24" s="64"/>
      <c r="C24" s="64"/>
      <c r="D24" s="64"/>
      <c r="E24" s="64"/>
      <c r="F24" s="64"/>
      <c r="G24" s="65"/>
      <c r="H24" s="65"/>
      <c r="I24" s="65"/>
    </row>
    <row r="27" spans="1:9" x14ac:dyDescent="0.2">
      <c r="G27" s="66" t="s">
        <v>7</v>
      </c>
      <c r="H27" s="66" t="s">
        <v>8</v>
      </c>
      <c r="I27" s="66" t="s">
        <v>174</v>
      </c>
    </row>
    <row r="29" spans="1:9" x14ac:dyDescent="0.2">
      <c r="B29" s="57" t="s">
        <v>175</v>
      </c>
      <c r="I29" s="58">
        <f>G29+H29</f>
        <v>0</v>
      </c>
    </row>
    <row r="31" spans="1:9" x14ac:dyDescent="0.2">
      <c r="B31" s="67" t="s">
        <v>176</v>
      </c>
      <c r="G31" s="99"/>
      <c r="I31" s="58">
        <f>H31+G31</f>
        <v>0</v>
      </c>
    </row>
    <row r="32" spans="1:9" x14ac:dyDescent="0.2">
      <c r="B32" s="67"/>
    </row>
    <row r="33" spans="2:9" x14ac:dyDescent="0.2">
      <c r="B33" s="67" t="s">
        <v>177</v>
      </c>
      <c r="I33" s="58">
        <f>G33+H33</f>
        <v>0</v>
      </c>
    </row>
    <row r="34" spans="2:9" x14ac:dyDescent="0.2">
      <c r="B34" s="67"/>
    </row>
    <row r="35" spans="2:9" x14ac:dyDescent="0.2">
      <c r="B35" s="67" t="s">
        <v>178</v>
      </c>
      <c r="G35" s="100"/>
      <c r="I35" s="58">
        <f>G35+H35</f>
        <v>0</v>
      </c>
    </row>
    <row r="36" spans="2:9" x14ac:dyDescent="0.2">
      <c r="B36" s="67"/>
    </row>
    <row r="37" spans="2:9" x14ac:dyDescent="0.2">
      <c r="B37" s="67" t="s">
        <v>179</v>
      </c>
      <c r="I37" s="58">
        <f>G37+H37</f>
        <v>0</v>
      </c>
    </row>
    <row r="38" spans="2:9" x14ac:dyDescent="0.2">
      <c r="B38" s="67"/>
    </row>
    <row r="39" spans="2:9" x14ac:dyDescent="0.2">
      <c r="B39" s="68" t="s">
        <v>180</v>
      </c>
      <c r="C39" s="69"/>
      <c r="D39" s="69"/>
      <c r="E39" s="69"/>
      <c r="F39" s="69"/>
      <c r="G39" s="70"/>
      <c r="H39" s="70"/>
      <c r="I39" s="70">
        <f>G39+H39</f>
        <v>0</v>
      </c>
    </row>
    <row r="40" spans="2:9" x14ac:dyDescent="0.2">
      <c r="B40" s="71"/>
      <c r="C40" s="71"/>
      <c r="D40" s="71"/>
      <c r="E40" s="71"/>
      <c r="F40" s="71"/>
      <c r="G40" s="72"/>
      <c r="H40" s="72"/>
      <c r="I40" s="72"/>
    </row>
    <row r="42" spans="2:9" x14ac:dyDescent="0.2">
      <c r="F42" s="73" t="s">
        <v>181</v>
      </c>
      <c r="G42" s="74">
        <f>SUM(G28:G41)</f>
        <v>0</v>
      </c>
      <c r="H42" s="74">
        <f>SUM(H28:H41)</f>
        <v>0</v>
      </c>
      <c r="I42" s="74">
        <f>SUM(I28:I41)</f>
        <v>0</v>
      </c>
    </row>
    <row r="44" spans="2:9" x14ac:dyDescent="0.2">
      <c r="F44" s="75" t="s">
        <v>182</v>
      </c>
      <c r="I44" s="58">
        <f>ROUND(I42*0.27,)</f>
        <v>0</v>
      </c>
    </row>
    <row r="45" spans="2:9" x14ac:dyDescent="0.2">
      <c r="F45" s="67"/>
      <c r="G45" s="76"/>
      <c r="H45" s="76"/>
      <c r="I45" s="76"/>
    </row>
    <row r="46" spans="2:9" x14ac:dyDescent="0.2">
      <c r="F46" s="73" t="s">
        <v>183</v>
      </c>
      <c r="I46" s="74">
        <f>I44+I42</f>
        <v>0</v>
      </c>
    </row>
    <row r="52" spans="2:9" ht="13.5" x14ac:dyDescent="0.25">
      <c r="B52" s="77" t="s">
        <v>184</v>
      </c>
    </row>
    <row r="53" spans="2:9" ht="13.5" x14ac:dyDescent="0.25">
      <c r="B53" s="78" t="s">
        <v>185</v>
      </c>
    </row>
    <row r="54" spans="2:9" ht="13.5" x14ac:dyDescent="0.25">
      <c r="B54" s="78" t="s">
        <v>186</v>
      </c>
    </row>
    <row r="55" spans="2:9" ht="13.5" x14ac:dyDescent="0.25">
      <c r="B55" s="78" t="s">
        <v>187</v>
      </c>
    </row>
    <row r="56" spans="2:9" ht="13.5" x14ac:dyDescent="0.25">
      <c r="B56" s="78" t="s">
        <v>188</v>
      </c>
    </row>
    <row r="57" spans="2:9" ht="12.75" customHeight="1" x14ac:dyDescent="0.25">
      <c r="B57" s="78" t="s">
        <v>189</v>
      </c>
    </row>
    <row r="58" spans="2:9" ht="12.75" customHeight="1" x14ac:dyDescent="0.25">
      <c r="B58" s="78" t="s">
        <v>190</v>
      </c>
    </row>
    <row r="59" spans="2:9" ht="12.75" customHeight="1" x14ac:dyDescent="0.25">
      <c r="B59" s="78" t="s">
        <v>191</v>
      </c>
    </row>
    <row r="60" spans="2:9" ht="12.75" customHeight="1" x14ac:dyDescent="0.25">
      <c r="B60" s="78" t="s">
        <v>192</v>
      </c>
    </row>
    <row r="61" spans="2:9" ht="12.75" customHeight="1" x14ac:dyDescent="0.25">
      <c r="B61" s="78" t="s">
        <v>193</v>
      </c>
    </row>
    <row r="62" spans="2:9" ht="12.75" customHeight="1" x14ac:dyDescent="0.2">
      <c r="G62" s="57"/>
      <c r="H62" s="57"/>
      <c r="I62" s="57"/>
    </row>
    <row r="63" spans="2:9" ht="12.75" customHeight="1" x14ac:dyDescent="0.2">
      <c r="G63" s="57"/>
      <c r="H63" s="57"/>
      <c r="I63" s="57"/>
    </row>
    <row r="64" spans="2:9" x14ac:dyDescent="0.2">
      <c r="G64" s="57"/>
      <c r="H64" s="57"/>
      <c r="I64" s="57"/>
    </row>
    <row r="65" s="57" customFormat="1" x14ac:dyDescent="0.2"/>
    <row r="66" s="57" customFormat="1" x14ac:dyDescent="0.2"/>
  </sheetData>
  <mergeCells count="10">
    <mergeCell ref="A14:I14"/>
    <mergeCell ref="A16:I16"/>
    <mergeCell ref="A18:I18"/>
    <mergeCell ref="B22:I22"/>
    <mergeCell ref="B6:F6"/>
    <mergeCell ref="B7:F7"/>
    <mergeCell ref="B9:E9"/>
    <mergeCell ref="B10:F10"/>
    <mergeCell ref="A11:I11"/>
    <mergeCell ref="A13:I13"/>
  </mergeCells>
  <printOptions horizontalCentered="1"/>
  <pageMargins left="0.78740157480314965" right="0.78740157480314965" top="0.78740157480314965" bottom="0.78740157480314965" header="0.51181102362204722" footer="0.51181102362204722"/>
  <pageSetup paperSize="9" scale="80" orientation="portrait" r:id="rId1"/>
  <headerFooter>
    <oddFooter>&amp;C&amp;8&amp;P&amp;R&amp;8&amp;F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AD288-B257-4E2B-BBCF-9C673B1B7767}">
  <sheetPr>
    <tabColor theme="9" tint="0.39997558519241921"/>
  </sheetPr>
  <dimension ref="A1:F35"/>
  <sheetViews>
    <sheetView workbookViewId="0">
      <selection activeCell="C21" sqref="C21"/>
    </sheetView>
  </sheetViews>
  <sheetFormatPr defaultRowHeight="15" x14ac:dyDescent="0.25"/>
  <cols>
    <col min="1" max="1" width="9.140625" style="104"/>
    <col min="2" max="2" width="68" style="104" bestFit="1" customWidth="1"/>
    <col min="3" max="3" width="16.7109375" style="104" bestFit="1" customWidth="1"/>
    <col min="4" max="4" width="13.140625" style="104" bestFit="1" customWidth="1"/>
    <col min="5" max="16384" width="9.140625" style="104"/>
  </cols>
  <sheetData>
    <row r="1" spans="1:4" ht="15.75" x14ac:dyDescent="0.25">
      <c r="A1" s="101"/>
      <c r="B1" s="102"/>
      <c r="C1" s="103"/>
      <c r="D1" s="101"/>
    </row>
    <row r="2" spans="1:4" ht="21" x14ac:dyDescent="0.35">
      <c r="A2" s="105" t="s">
        <v>198</v>
      </c>
      <c r="B2" s="106"/>
      <c r="C2" s="105"/>
      <c r="D2" s="105"/>
    </row>
    <row r="3" spans="1:4" x14ac:dyDescent="0.25">
      <c r="A3" s="107"/>
      <c r="B3" s="108"/>
      <c r="C3" s="107"/>
      <c r="D3" s="107"/>
    </row>
    <row r="4" spans="1:4" ht="26.25" x14ac:dyDescent="0.4">
      <c r="A4" s="109"/>
      <c r="B4" s="110"/>
      <c r="C4" s="111"/>
      <c r="D4" s="111"/>
    </row>
    <row r="5" spans="1:4" x14ac:dyDescent="0.25">
      <c r="A5" s="107"/>
      <c r="B5" s="108"/>
      <c r="C5" s="107"/>
      <c r="D5" s="107"/>
    </row>
    <row r="6" spans="1:4" ht="26.25" x14ac:dyDescent="0.4">
      <c r="A6" s="105" t="s">
        <v>199</v>
      </c>
      <c r="B6" s="110"/>
      <c r="C6" s="111"/>
      <c r="D6" s="111"/>
    </row>
    <row r="7" spans="1:4" ht="26.25" x14ac:dyDescent="0.4">
      <c r="A7" s="111"/>
      <c r="B7" s="110"/>
      <c r="C7" s="111"/>
      <c r="D7" s="111"/>
    </row>
    <row r="8" spans="1:4" ht="26.25" x14ac:dyDescent="0.4">
      <c r="A8" s="111"/>
      <c r="B8" s="110"/>
      <c r="C8" s="111"/>
      <c r="D8" s="111"/>
    </row>
    <row r="9" spans="1:4" ht="26.25" x14ac:dyDescent="0.4">
      <c r="A9" s="111"/>
      <c r="B9" s="112" t="s">
        <v>184</v>
      </c>
      <c r="C9" s="111"/>
      <c r="D9" s="111"/>
    </row>
    <row r="10" spans="1:4" ht="26.25" x14ac:dyDescent="0.4">
      <c r="A10" s="111"/>
      <c r="B10" s="110"/>
      <c r="C10" s="111"/>
      <c r="D10" s="111"/>
    </row>
    <row r="11" spans="1:4" x14ac:dyDescent="0.25">
      <c r="A11" s="107"/>
      <c r="B11" s="108"/>
      <c r="C11" s="107"/>
      <c r="D11" s="107"/>
    </row>
    <row r="12" spans="1:4" ht="33" x14ac:dyDescent="0.3">
      <c r="A12" s="113"/>
      <c r="B12" s="114" t="s">
        <v>200</v>
      </c>
      <c r="C12" s="115" t="s">
        <v>201</v>
      </c>
      <c r="D12" s="115" t="s">
        <v>202</v>
      </c>
    </row>
    <row r="13" spans="1:4" ht="16.5" x14ac:dyDescent="0.3">
      <c r="A13" s="113"/>
      <c r="B13" s="116"/>
      <c r="C13" s="117"/>
      <c r="D13" s="117"/>
    </row>
    <row r="14" spans="1:4" ht="16.5" x14ac:dyDescent="0.3">
      <c r="A14" s="113"/>
      <c r="B14" s="118" t="s">
        <v>203</v>
      </c>
      <c r="C14" s="119">
        <f>Fűtés!G32</f>
        <v>0</v>
      </c>
      <c r="D14" s="119">
        <f>Fűtés!I32</f>
        <v>0</v>
      </c>
    </row>
    <row r="15" spans="1:4" ht="16.5" x14ac:dyDescent="0.3">
      <c r="B15" s="104" t="s">
        <v>204</v>
      </c>
      <c r="C15" s="120">
        <f>Hűtés!G18</f>
        <v>0</v>
      </c>
      <c r="D15" s="120">
        <f>Hűtés!I18</f>
        <v>0</v>
      </c>
    </row>
    <row r="16" spans="1:4" ht="16.5" x14ac:dyDescent="0.3">
      <c r="A16" s="113"/>
      <c r="B16" s="118" t="s">
        <v>205</v>
      </c>
      <c r="C16" s="119">
        <f>'Víz-csat'!G49</f>
        <v>0</v>
      </c>
      <c r="D16" s="119">
        <f>'Víz-csat'!H49</f>
        <v>0</v>
      </c>
    </row>
    <row r="17" spans="1:6" ht="16.5" x14ac:dyDescent="0.3">
      <c r="A17" s="113"/>
      <c r="B17" s="118" t="s">
        <v>206</v>
      </c>
      <c r="C17" s="119">
        <f>Hőközpont!F24</f>
        <v>0</v>
      </c>
      <c r="D17" s="119">
        <f>Hőközpont!H24</f>
        <v>0</v>
      </c>
    </row>
    <row r="18" spans="1:6" s="121" customFormat="1" ht="16.5" x14ac:dyDescent="0.3">
      <c r="A18" s="113"/>
      <c r="B18" s="118" t="s">
        <v>207</v>
      </c>
      <c r="C18" s="119">
        <f>SUM(Szellőzés!G52)</f>
        <v>0</v>
      </c>
      <c r="D18" s="119">
        <f>SUM(Szellőzés!H52)</f>
        <v>0</v>
      </c>
    </row>
    <row r="19" spans="1:6" ht="16.5" x14ac:dyDescent="0.3">
      <c r="A19" s="113"/>
      <c r="B19" s="118" t="s">
        <v>208</v>
      </c>
      <c r="C19" s="119">
        <v>0</v>
      </c>
      <c r="D19" s="119">
        <v>0</v>
      </c>
    </row>
    <row r="20" spans="1:6" ht="16.5" x14ac:dyDescent="0.3">
      <c r="A20" s="113"/>
      <c r="B20" s="117"/>
      <c r="C20" s="119"/>
      <c r="D20" s="119"/>
    </row>
    <row r="21" spans="1:6" ht="16.5" x14ac:dyDescent="0.3">
      <c r="A21" s="113"/>
      <c r="B21" s="122" t="s">
        <v>209</v>
      </c>
      <c r="C21" s="123">
        <f>SUM(C14:C20)</f>
        <v>0</v>
      </c>
      <c r="D21" s="123">
        <f>SUM(D14:D20)</f>
        <v>0</v>
      </c>
    </row>
    <row r="22" spans="1:6" ht="16.5" x14ac:dyDescent="0.3">
      <c r="A22" s="113"/>
      <c r="B22" s="124"/>
      <c r="C22" s="125"/>
      <c r="D22" s="125"/>
    </row>
    <row r="23" spans="1:6" ht="16.5" x14ac:dyDescent="0.3">
      <c r="A23" s="113"/>
      <c r="B23" s="122" t="s">
        <v>196</v>
      </c>
      <c r="C23" s="119"/>
      <c r="D23" s="119">
        <f>+C21+D21</f>
        <v>0</v>
      </c>
    </row>
    <row r="24" spans="1:6" ht="16.5" x14ac:dyDescent="0.3">
      <c r="A24" s="113"/>
      <c r="B24" s="114" t="s">
        <v>197</v>
      </c>
      <c r="C24" s="126"/>
      <c r="D24" s="123">
        <f>+D23*0.27</f>
        <v>0</v>
      </c>
    </row>
    <row r="25" spans="1:6" ht="16.5" x14ac:dyDescent="0.3">
      <c r="A25" s="113"/>
      <c r="B25" s="114"/>
      <c r="C25" s="125"/>
      <c r="D25" s="125"/>
    </row>
    <row r="26" spans="1:6" ht="16.5" x14ac:dyDescent="0.3">
      <c r="A26" s="113"/>
      <c r="B26" s="114"/>
      <c r="C26" s="125"/>
      <c r="D26" s="125"/>
    </row>
    <row r="27" spans="1:6" ht="16.5" x14ac:dyDescent="0.3">
      <c r="A27" s="127"/>
      <c r="B27" s="128" t="s">
        <v>210</v>
      </c>
      <c r="C27" s="129"/>
      <c r="D27" s="129">
        <f>+D23*1.27</f>
        <v>0</v>
      </c>
    </row>
    <row r="28" spans="1:6" x14ac:dyDescent="0.25">
      <c r="A28" s="113"/>
      <c r="B28" s="113"/>
      <c r="C28" s="113"/>
      <c r="D28" s="113"/>
    </row>
    <row r="29" spans="1:6" x14ac:dyDescent="0.25">
      <c r="A29" s="113"/>
      <c r="B29" s="130"/>
      <c r="C29" s="113"/>
      <c r="D29" s="113"/>
    </row>
    <row r="30" spans="1:6" ht="16.5" x14ac:dyDescent="0.3">
      <c r="A30" s="113"/>
      <c r="B30" s="81" t="s">
        <v>211</v>
      </c>
      <c r="C30" s="131">
        <v>14329829</v>
      </c>
      <c r="D30" s="132">
        <v>7927536</v>
      </c>
    </row>
    <row r="31" spans="1:6" x14ac:dyDescent="0.25">
      <c r="A31" s="113"/>
      <c r="B31" s="82"/>
      <c r="D31" s="133">
        <v>6451126</v>
      </c>
      <c r="F31" s="134"/>
    </row>
    <row r="32" spans="1:6" x14ac:dyDescent="0.25">
      <c r="B32" s="83" t="s">
        <v>196</v>
      </c>
      <c r="C32" s="135"/>
      <c r="D32" s="136">
        <f>C30+D30</f>
        <v>22257365</v>
      </c>
    </row>
    <row r="33" spans="2:4" x14ac:dyDescent="0.25">
      <c r="B33" s="84" t="s">
        <v>197</v>
      </c>
      <c r="D33" s="137">
        <f>D32*0.27</f>
        <v>6009488.5500000007</v>
      </c>
    </row>
    <row r="34" spans="2:4" x14ac:dyDescent="0.25">
      <c r="B34" s="138"/>
      <c r="C34" s="139"/>
      <c r="D34" s="140">
        <f>SUM(D32:D33)</f>
        <v>28266853.550000001</v>
      </c>
    </row>
    <row r="35" spans="2:4" x14ac:dyDescent="0.25">
      <c r="C35" s="141"/>
      <c r="D35" s="141"/>
    </row>
  </sheetData>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4" baseType="variant">
      <vt:variant>
        <vt:lpstr>Munkalapok</vt:lpstr>
      </vt:variant>
      <vt:variant>
        <vt:i4>16</vt:i4>
      </vt:variant>
      <vt:variant>
        <vt:lpstr>Névvel ellátott tartományok</vt:lpstr>
      </vt:variant>
      <vt:variant>
        <vt:i4>19</vt:i4>
      </vt:variant>
    </vt:vector>
  </HeadingPairs>
  <TitlesOfParts>
    <vt:vector size="35" baseType="lpstr">
      <vt:lpstr>Főösszesítő</vt:lpstr>
      <vt:lpstr>Építészet</vt:lpstr>
      <vt:lpstr>MEGBONTVA</vt:lpstr>
      <vt:lpstr>Főösszesítő_Villamos</vt:lpstr>
      <vt:lpstr>ERŐSÁRAM</vt:lpstr>
      <vt:lpstr>VILÁGÍTÁSTECHNIKA</vt:lpstr>
      <vt:lpstr>ÖSSZESÍTŐ</vt:lpstr>
      <vt:lpstr>Főösszesítő_Gépészet</vt:lpstr>
      <vt:lpstr>Összesítő (2)</vt:lpstr>
      <vt:lpstr>Hűtés</vt:lpstr>
      <vt:lpstr>Fűtés</vt:lpstr>
      <vt:lpstr>Víz-csat</vt:lpstr>
      <vt:lpstr>Hőközpont</vt:lpstr>
      <vt:lpstr>Szellőzés</vt:lpstr>
      <vt:lpstr>Helyszínrajz</vt:lpstr>
      <vt:lpstr>Műszaki és kiv.-i feltétek</vt:lpstr>
      <vt:lpstr>Építészet!Munkanem_12</vt:lpstr>
      <vt:lpstr>Építészet!Munkanem_15</vt:lpstr>
      <vt:lpstr>Építészet!Munkanem_22</vt:lpstr>
      <vt:lpstr>Építészet!Munkanem_31</vt:lpstr>
      <vt:lpstr>Építészet!Munkanem_33</vt:lpstr>
      <vt:lpstr>Építészet!Munkanem_35</vt:lpstr>
      <vt:lpstr>Építészet!Munkanem_36</vt:lpstr>
      <vt:lpstr>Építészet!Munkanem_39</vt:lpstr>
      <vt:lpstr>Építészet!Munkanem_42</vt:lpstr>
      <vt:lpstr>Építészet!Munkanem_43</vt:lpstr>
      <vt:lpstr>Építészet!Munkanem_44</vt:lpstr>
      <vt:lpstr>Építészet!Munkanem_45</vt:lpstr>
      <vt:lpstr>Építészet!Munkanem_47</vt:lpstr>
      <vt:lpstr>Építészet!Munkanem_48</vt:lpstr>
      <vt:lpstr>'Víz-csat'!Nyomtatási_cím</vt:lpstr>
      <vt:lpstr>Építészet!Nyomtatási_terület</vt:lpstr>
      <vt:lpstr>Főösszesítő!Nyomtatási_terület</vt:lpstr>
      <vt:lpstr>Főösszesítő_Gépészet!Nyomtatási_terület</vt:lpstr>
      <vt:lpstr>Főösszesítő_Villamos!Nyomtatási_terület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Ágnes Hitró</cp:lastModifiedBy>
  <cp:revision>24</cp:revision>
  <cp:lastPrinted>2023-12-06T08:44:16Z</cp:lastPrinted>
  <dcterms:created xsi:type="dcterms:W3CDTF">2016-02-05T08:36:37Z</dcterms:created>
  <dcterms:modified xsi:type="dcterms:W3CDTF">2024-02-21T18:04:12Z</dcterms:modified>
  <dc:language>hu-HU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